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סוג'!$B$1:$D$30</definedName>
    <definedName name="_xlnm.Print_Area" localSheetId="1">'פרוט עמלות והוצאות לתקופה '!$A$1:$D$58</definedName>
    <definedName name="_xlnm.Print_Area" localSheetId="2">'פרוט עמלות ניהול חיצוני לתקופה'!$A$1:$G$69</definedName>
  </definedNames>
  <calcPr fullCalcOnLoad="1"/>
</workbook>
</file>

<file path=xl/sharedStrings.xml><?xml version="1.0" encoding="utf-8"?>
<sst xmlns="http://schemas.openxmlformats.org/spreadsheetml/2006/main" count="144" uniqueCount="120">
  <si>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</si>
  <si>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</si>
  <si>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</si>
  <si>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</si>
  <si>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</si>
  <si>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</si>
  <si>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</si>
  <si>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</si>
  <si>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</si>
  <si>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</si>
  <si>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</si>
  <si>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</si>
  <si>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</si>
  <si>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</si>
  <si>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</si>
  <si>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</si>
  <si>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</si>
  <si>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</si>
  <si>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</si>
  <si>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</si>
  <si>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</si>
  <si>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</si>
  <si>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</si>
  <si>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</si>
  <si>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</si>
  <si>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</si>
  <si>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</si>
  <si>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</si>
  <si>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</si>
  <si>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</si>
  <si>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</si>
  <si>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</si>
  <si>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</si>
  <si>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</si>
  <si>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</si>
  <si>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</si>
  <si>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</si>
  <si>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</si>
  <si>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</si>
  <si>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</si>
  <si>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</si>
  <si>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</si>
  <si>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</si>
  <si>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</si>
  <si>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</si>
  <si>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</si>
  <si>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</si>
  <si>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</si>
  <si>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</si>
  <si>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</si>
  <si>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</si>
  <si>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</si>
  <si>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</si>
  <si>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</si>
  <si>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</si>
  <si>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</si>
  <si>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</si>
  <si>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</si>
  <si>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</si>
  <si>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</si>
  <si>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</si>
  <si>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</si>
  <si>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</si>
  <si>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</si>
  <si>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</si>
  <si>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</si>
  <si>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</si>
  <si>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</si>
  <si>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</si>
  <si>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</si>
  <si>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</si>
  <si>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</si>
  <si>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ברוקר א</t>
  </si>
  <si>
    <t>הבנק הבינלאומי</t>
  </si>
  <si>
    <t>אי.בי.אי.</t>
  </si>
  <si>
    <t>נשואה</t>
  </si>
  <si>
    <t>OPPENHEIMER DTC</t>
  </si>
  <si>
    <t>רוטשילד ק.הון</t>
  </si>
  <si>
    <t>קרן גידור נוקד</t>
  </si>
  <si>
    <t>קרן גידור פאי 2</t>
  </si>
  <si>
    <t>DINVEST SICAV SELECT</t>
  </si>
  <si>
    <t>הראל</t>
  </si>
  <si>
    <t>TRADING CAPITAL HOLDINGS NV</t>
  </si>
  <si>
    <t>EDMOND DE ROTHSCHILD</t>
  </si>
  <si>
    <t>BSP</t>
  </si>
  <si>
    <t>DARWIN</t>
  </si>
  <si>
    <t>UBAM</t>
  </si>
  <si>
    <t xml:space="preserve">הראל  </t>
  </si>
  <si>
    <t>קנטור</t>
  </si>
  <si>
    <t>בנק דיסקונט</t>
  </si>
  <si>
    <t>יורוקליר</t>
  </si>
  <si>
    <t>PIMCO GLOBAL BOND FUND</t>
  </si>
  <si>
    <t>CREDIT SUISSE NOVA LUX GLOBAL</t>
  </si>
  <si>
    <t>BGF-WORLD BOND FUND - USDD2</t>
  </si>
  <si>
    <t>Consumer</t>
  </si>
  <si>
    <t xml:space="preserve">מחזור העסקאות באלפי ש"ח </t>
  </si>
  <si>
    <t xml:space="preserve">    קופה 637 גל מסלול כללי-  סך התשלומים ששולמו בגין כל סוג של הוצאה ישירה לשנה המסתיימת ביום: 31/12/2015</t>
  </si>
  <si>
    <t xml:space="preserve">   קופה 637 גל מסלול כללי-  סך התשלומים ששולמו בגין כל סוג של הוצאה ישירה לשנה המסתיימת ביום: 31/12/2015</t>
  </si>
  <si>
    <t xml:space="preserve">   קופה 637 גל מסלול כללי- סך התשלומים ששולמו בגין כל סוג של הוצאה ישירה לשנה המסתיימת ביום: 31/12/2015</t>
  </si>
  <si>
    <t>בנק לאומי</t>
  </si>
  <si>
    <t>CITI LOCAL MARKETS</t>
  </si>
  <si>
    <t>Fundsettle</t>
  </si>
  <si>
    <t>הראל ארגו</t>
  </si>
  <si>
    <t>HENDERSON HORIZON - PAN EUROPE</t>
  </si>
  <si>
    <t>RUSSELL GLOBAL BOND - EURO HEDG</t>
  </si>
  <si>
    <t xml:space="preserve">AVIVA INVESTORS SICAV </t>
  </si>
  <si>
    <t>תכלית</t>
  </si>
  <si>
    <t>iShares</t>
  </si>
  <si>
    <t xml:space="preserve">GLOBAL X CHINA </t>
  </si>
  <si>
    <t>EGSHARES</t>
  </si>
  <si>
    <t>DIAMONDS</t>
  </si>
  <si>
    <t>Technology Select Sector SPDR</t>
  </si>
  <si>
    <t>Health Care Select</t>
  </si>
  <si>
    <t>PI SPC</t>
  </si>
  <si>
    <t>אייפקס מדיום</t>
  </si>
  <si>
    <t>ALTO FUND</t>
  </si>
  <si>
    <t xml:space="preserve">Energy Select Sector </t>
  </si>
  <si>
    <t xml:space="preserve">ETF BANK </t>
  </si>
  <si>
    <t>Financial Select Secto</t>
  </si>
  <si>
    <t>Powershares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</si>
</sst>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5" applyFont="1" applyAlignment="1">
      <alignment/>
    </xf>
    <xf numFmtId="0" fontId="22" fillId="0" borderId="0" xfId="0" applyFont="1" applyAlignment="1">
      <alignment horizontal="right"/>
    </xf>
    <xf numFmtId="0" fontId="0" fillId="0" borderId="0" xfId="41" applyNumberFormat="1" applyAlignment="1">
      <alignment horizontal="right" vertical="center"/>
      <protection/>
    </xf>
    <xf numFmtId="0" fontId="0" fillId="0" borderId="0" xfId="41" applyNumberFormat="1" applyFill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41" applyNumberFormat="1" applyFont="1" applyAlignment="1">
      <alignment horizontal="right" vertical="center"/>
      <protection/>
    </xf>
    <xf numFmtId="171" fontId="1" fillId="0" borderId="0" xfId="33" applyFont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rightToLeft="1" tabSelected="1" zoomScalePageLayoutView="0" workbookViewId="0" topLeftCell="A1">
      <selection activeCell="C19" sqref="C18:C19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4.421875" style="0" customWidth="1"/>
    <col min="5" max="5" width="30.28125" style="0" bestFit="1" customWidth="1"/>
  </cols>
  <sheetData>
    <row r="1" spans="2:6" ht="12.75">
      <c r="B1" s="24"/>
      <c r="C1" s="24" t="s">
        <v>96</v>
      </c>
      <c r="D1" s="24"/>
      <c r="E1" s="45"/>
      <c r="F1" s="45"/>
    </row>
    <row r="2" spans="1:5" ht="52.5" customHeight="1">
      <c r="A2" s="2"/>
      <c r="B2" s="2"/>
      <c r="C2" s="3" t="s">
        <v>0</v>
      </c>
      <c r="D2" s="13"/>
      <c r="E2" s="13"/>
    </row>
    <row r="3" spans="1:5" ht="12.75">
      <c r="A3" s="3"/>
      <c r="B3" s="21" t="s">
        <v>22</v>
      </c>
      <c r="C3" s="16">
        <f>SUM(C4:C5)</f>
        <v>782.76</v>
      </c>
      <c r="D3" s="16"/>
      <c r="E3" s="3"/>
    </row>
    <row r="4" spans="1:5" ht="12.75">
      <c r="A4" s="3"/>
      <c r="B4" s="22" t="s">
        <v>28</v>
      </c>
      <c r="C4" s="16">
        <f>'פרוט עמלות והוצאות לתקופה '!C4</f>
        <v>0</v>
      </c>
      <c r="D4" s="16"/>
      <c r="E4" s="3"/>
    </row>
    <row r="5" spans="1:5" ht="12.75">
      <c r="A5" s="3"/>
      <c r="B5" s="22" t="s">
        <v>29</v>
      </c>
      <c r="C5" s="16">
        <f>'פרוט עמלות והוצאות לתקופה '!C8</f>
        <v>782.76</v>
      </c>
      <c r="D5" s="16"/>
      <c r="E5" s="3"/>
    </row>
    <row r="6" spans="1:5" ht="12.75">
      <c r="A6" s="3"/>
      <c r="B6" s="3"/>
      <c r="C6" s="16"/>
      <c r="D6" s="16"/>
      <c r="E6" s="3"/>
    </row>
    <row r="7" spans="1:5" ht="12.75">
      <c r="A7" s="3"/>
      <c r="B7" s="21" t="s">
        <v>23</v>
      </c>
      <c r="C7" s="16">
        <f>SUM(C8:C9)</f>
        <v>134.634</v>
      </c>
      <c r="D7" s="16"/>
      <c r="E7" s="3"/>
    </row>
    <row r="8" spans="1:5" ht="12.75">
      <c r="A8" s="3"/>
      <c r="B8" s="22" t="s">
        <v>30</v>
      </c>
      <c r="C8" s="16">
        <f>'פרוט עמלות והוצאות לתקופה '!C23</f>
        <v>0</v>
      </c>
      <c r="D8" s="16"/>
      <c r="E8" s="3"/>
    </row>
    <row r="9" spans="1:5" ht="12.75">
      <c r="A9" s="3"/>
      <c r="B9" s="22" t="s">
        <v>31</v>
      </c>
      <c r="C9" s="16">
        <f>'פרוט עמלות והוצאות לתקופה '!C27</f>
        <v>134.634</v>
      </c>
      <c r="D9" s="16"/>
      <c r="E9" s="3"/>
    </row>
    <row r="10" spans="1:5" ht="12.75">
      <c r="A10" s="3"/>
      <c r="B10" s="3"/>
      <c r="C10" s="16"/>
      <c r="D10" s="16"/>
      <c r="E10" s="3"/>
    </row>
    <row r="11" spans="1:5" ht="12.75">
      <c r="A11" s="3"/>
      <c r="B11" s="3"/>
      <c r="C11" s="16"/>
      <c r="D11" s="16"/>
      <c r="E11" s="3"/>
    </row>
    <row r="12" spans="1:5" ht="12.75">
      <c r="A12" s="3"/>
      <c r="B12" s="21" t="s">
        <v>32</v>
      </c>
      <c r="C12" s="16">
        <f>SUM(C13:C15)</f>
        <v>0</v>
      </c>
      <c r="D12" s="16"/>
      <c r="E12" s="3"/>
    </row>
    <row r="13" spans="1:5" ht="25.5">
      <c r="A13" s="3"/>
      <c r="B13" s="22" t="s">
        <v>33</v>
      </c>
      <c r="C13" s="16">
        <f>'פרוט עמלות והוצאות לתקופה '!C37</f>
        <v>0</v>
      </c>
      <c r="D13" s="16"/>
      <c r="E13" s="3"/>
    </row>
    <row r="14" spans="1:5" ht="12.75">
      <c r="A14" s="3"/>
      <c r="B14" s="22" t="s">
        <v>34</v>
      </c>
      <c r="C14" s="16">
        <v>0</v>
      </c>
      <c r="D14" s="16"/>
      <c r="E14" s="3"/>
    </row>
    <row r="15" spans="1:5" ht="12.75">
      <c r="A15" s="3"/>
      <c r="B15" s="22" t="s">
        <v>35</v>
      </c>
      <c r="C15" s="16">
        <f>'פרוט עמלות והוצאות לתקופה '!C43</f>
        <v>0</v>
      </c>
      <c r="D15" s="16"/>
      <c r="E15" s="3"/>
    </row>
    <row r="16" spans="1:5" ht="12.75">
      <c r="A16" s="3"/>
      <c r="B16" s="20"/>
      <c r="C16" s="16"/>
      <c r="D16" s="16"/>
      <c r="E16" s="3"/>
    </row>
    <row r="17" spans="1:5" ht="12.75">
      <c r="A17" s="3"/>
      <c r="B17" s="21" t="s">
        <v>24</v>
      </c>
      <c r="C17" s="19">
        <f>SUM(C18:C25)</f>
        <v>809.8237835290167</v>
      </c>
      <c r="D17" s="16"/>
      <c r="E17" s="3"/>
    </row>
    <row r="18" spans="1:5" ht="15" customHeight="1">
      <c r="A18" s="3"/>
      <c r="B18" s="22" t="s">
        <v>36</v>
      </c>
      <c r="C18" s="16">
        <f>'פרוט עמלות ניהול חיצוני לתקופה'!C5+'פרוט עמלות ניהול חיצוני לתקופה'!C6+'פרוט עמלות ניהול חיצוני לתקופה'!C8+'פרוט עמלות ניהול חיצוני לתקופה'!C9</f>
        <v>78.14</v>
      </c>
      <c r="D18" s="16"/>
      <c r="E18" s="6"/>
    </row>
    <row r="19" spans="1:5" ht="14.25" customHeight="1">
      <c r="A19" s="3"/>
      <c r="B19" s="22" t="s">
        <v>37</v>
      </c>
      <c r="C19" s="16">
        <f>'פרוט עמלות ניהול חיצוני לתקופה'!C4+'פרוט עמלות ניהול חיצוני לתקופה'!C7+'פרוט עמלות ניהול חיצוני לתקופה'!C10+'פרוט עמלות ניהול חיצוני לתקופה'!C11</f>
        <v>28.570999999999998</v>
      </c>
      <c r="D19" s="16"/>
      <c r="E19" s="3"/>
    </row>
    <row r="20" spans="1:5" ht="13.5" customHeight="1">
      <c r="A20" s="3"/>
      <c r="B20" s="22" t="s">
        <v>38</v>
      </c>
      <c r="C20" s="16">
        <f>'פרוט עמלות ניהול חיצוני לתקופה'!C19</f>
        <v>0</v>
      </c>
      <c r="D20" s="16"/>
      <c r="E20" s="3"/>
    </row>
    <row r="21" spans="1:5" ht="12.75">
      <c r="A21" s="3"/>
      <c r="B21" s="22" t="s">
        <v>39</v>
      </c>
      <c r="C21" s="16">
        <f>'פרוט עמלות ניהול חיצוני לתקופה'!C25</f>
        <v>0</v>
      </c>
      <c r="D21" s="16"/>
      <c r="E21" s="3"/>
    </row>
    <row r="22" spans="1:5" ht="12.75">
      <c r="A22" s="3"/>
      <c r="B22" s="22" t="s">
        <v>40</v>
      </c>
      <c r="C22" s="16">
        <f>'פרוט עמלות ניהול חיצוני לתקופה'!C48</f>
        <v>-53.73800000000001</v>
      </c>
      <c r="D22" s="16"/>
      <c r="E22" s="3"/>
    </row>
    <row r="23" spans="1:5" ht="12.75">
      <c r="A23" s="3"/>
      <c r="B23" s="22" t="s">
        <v>41</v>
      </c>
      <c r="C23" s="19">
        <f>'פרוט עמלות ניהול חיצוני לתקופה'!C52</f>
        <v>257.0877835290168</v>
      </c>
      <c r="D23" s="16"/>
      <c r="E23" s="3"/>
    </row>
    <row r="24" spans="1:5" ht="14.25" customHeight="1">
      <c r="A24" s="3"/>
      <c r="B24" s="22" t="s">
        <v>42</v>
      </c>
      <c r="C24" s="16">
        <f>'פרוט עמלות ניהול חיצוני לתקופה'!C28</f>
        <v>116.482</v>
      </c>
      <c r="D24" s="16"/>
      <c r="E24" s="4"/>
    </row>
    <row r="25" spans="1:5" ht="12.75">
      <c r="A25" s="3"/>
      <c r="B25" s="22" t="s">
        <v>43</v>
      </c>
      <c r="C25" s="16">
        <f>'פרוט עמלות ניהול חיצוני לתקופה'!C32</f>
        <v>383.28099999999995</v>
      </c>
      <c r="D25" s="16"/>
      <c r="E25" s="4"/>
    </row>
    <row r="26" spans="1:5" ht="12.75">
      <c r="A26" s="3"/>
      <c r="B26" s="21"/>
      <c r="C26" s="19"/>
      <c r="D26" s="8"/>
      <c r="E26" s="4"/>
    </row>
    <row r="27" spans="1:5" ht="12.75">
      <c r="A27" s="3"/>
      <c r="B27" s="21" t="s">
        <v>25</v>
      </c>
      <c r="C27" s="16">
        <f>SUM(C28:C29)</f>
        <v>0</v>
      </c>
      <c r="D27" s="16"/>
      <c r="E27" s="4"/>
    </row>
    <row r="28" spans="1:5" ht="12.75">
      <c r="A28" s="3"/>
      <c r="B28" s="22" t="s">
        <v>44</v>
      </c>
      <c r="C28" s="16">
        <f>'פרוט עמלות והוצאות לתקופה '!C49</f>
        <v>0</v>
      </c>
      <c r="D28" s="16"/>
      <c r="E28" s="10"/>
    </row>
    <row r="29" spans="1:5" ht="12.75">
      <c r="A29" s="3"/>
      <c r="B29" s="22" t="s">
        <v>45</v>
      </c>
      <c r="C29" s="16">
        <f>'פרוט עמלות והוצאות לתקופה '!C54</f>
        <v>0</v>
      </c>
      <c r="D29" s="16"/>
      <c r="E29" s="8"/>
    </row>
    <row r="30" spans="2:4" ht="12.75">
      <c r="B30" s="21"/>
      <c r="D30" s="2"/>
    </row>
    <row r="31" spans="2:4" ht="12.75">
      <c r="B31" s="21" t="s">
        <v>46</v>
      </c>
      <c r="C31" s="19">
        <f>C3+C7+C12+C17+C27</f>
        <v>1727.2177835290167</v>
      </c>
      <c r="D31" s="19"/>
    </row>
    <row r="32" ht="12.75">
      <c r="B32" s="21"/>
    </row>
    <row r="33" ht="12.75">
      <c r="B33" s="21" t="s">
        <v>26</v>
      </c>
    </row>
    <row r="34" spans="2:4" ht="25.5">
      <c r="B34" s="23" t="s">
        <v>47</v>
      </c>
      <c r="C34" s="8">
        <f>(C13+C17+C29)/C37</f>
        <v>0.0005017349454687607</v>
      </c>
      <c r="D34" s="8"/>
    </row>
    <row r="35" spans="2:4" ht="12.75">
      <c r="B35" s="23" t="s">
        <v>27</v>
      </c>
      <c r="C35" s="8">
        <f>C31/C37</f>
        <v>0.0010701161636117267</v>
      </c>
      <c r="D35" s="8"/>
    </row>
    <row r="36" spans="2:4" ht="12.75">
      <c r="B36" s="21"/>
      <c r="D36" s="2"/>
    </row>
    <row r="37" spans="2:4" ht="12.75">
      <c r="B37" s="21" t="s">
        <v>48</v>
      </c>
      <c r="C37" s="33">
        <v>1614047</v>
      </c>
      <c r="D37" s="33"/>
    </row>
  </sheetData>
  <sheetProtection/>
  <mergeCells count="1">
    <mergeCell ref="E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rightToLeft="1" zoomScalePageLayoutView="0" workbookViewId="0" topLeftCell="A22">
      <selection activeCell="C28" sqref="C28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10.140625" style="0" bestFit="1" customWidth="1"/>
    <col min="6" max="8" width="8.28125" style="0" customWidth="1"/>
  </cols>
  <sheetData>
    <row r="1" spans="1:11" ht="12.75">
      <c r="A1" s="45" t="s">
        <v>97</v>
      </c>
      <c r="B1" s="45"/>
      <c r="C1" s="45"/>
      <c r="D1" s="45"/>
      <c r="E1" s="7"/>
      <c r="F1" s="7"/>
      <c r="G1" s="7"/>
      <c r="H1" s="7"/>
      <c r="I1" s="7"/>
      <c r="J1" s="7"/>
      <c r="K1" s="7"/>
    </row>
    <row r="2" spans="3:4" ht="51" customHeight="1">
      <c r="C2" s="1" t="s">
        <v>0</v>
      </c>
      <c r="D2" s="1"/>
    </row>
    <row r="3" spans="1:5" s="2" customFormat="1" ht="12.75">
      <c r="A3" s="3"/>
      <c r="B3" s="3" t="s">
        <v>49</v>
      </c>
      <c r="D3" s="15"/>
      <c r="E3" s="15"/>
    </row>
    <row r="4" spans="1:5" s="2" customFormat="1" ht="12.75">
      <c r="A4" s="3"/>
      <c r="B4" s="3" t="s">
        <v>3</v>
      </c>
      <c r="C4" s="16">
        <f>SUM(C5:C7)</f>
        <v>0</v>
      </c>
      <c r="D4" s="15"/>
      <c r="E4" s="15"/>
    </row>
    <row r="5" spans="2:5" s="2" customFormat="1" ht="12.75">
      <c r="B5" s="5" t="s">
        <v>72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5" s="2" customFormat="1" ht="12.75">
      <c r="B7" s="2" t="s">
        <v>10</v>
      </c>
      <c r="C7" s="15">
        <v>0</v>
      </c>
      <c r="D7" s="15"/>
      <c r="E7" s="15"/>
    </row>
    <row r="8" spans="1:5" s="2" customFormat="1" ht="12.75">
      <c r="A8" s="3"/>
      <c r="B8" s="3" t="s">
        <v>5</v>
      </c>
      <c r="C8" s="16">
        <f>SUM(C9:C19)</f>
        <v>782.76</v>
      </c>
      <c r="D8" s="15"/>
      <c r="E8" s="15"/>
    </row>
    <row r="9" spans="1:5" s="2" customFormat="1" ht="12.75">
      <c r="A9" s="3"/>
      <c r="B9" s="2" t="s">
        <v>73</v>
      </c>
      <c r="C9" s="15">
        <f>470174/1000</f>
        <v>470.174</v>
      </c>
      <c r="D9" s="15"/>
      <c r="E9" s="15"/>
    </row>
    <row r="10" spans="1:5" s="2" customFormat="1" ht="12.75">
      <c r="A10" s="3"/>
      <c r="B10" s="31" t="s">
        <v>74</v>
      </c>
      <c r="C10" s="15">
        <f>94518/1000</f>
        <v>94.518</v>
      </c>
      <c r="D10" s="15"/>
      <c r="E10" s="15"/>
    </row>
    <row r="11" spans="1:5" s="2" customFormat="1" ht="12.75">
      <c r="A11" s="3"/>
      <c r="B11" s="31" t="s">
        <v>75</v>
      </c>
      <c r="C11" s="15">
        <f>59597/1000</f>
        <v>59.597</v>
      </c>
      <c r="D11" s="15"/>
      <c r="E11" s="15"/>
    </row>
    <row r="12" spans="1:5" s="2" customFormat="1" ht="12.75">
      <c r="A12" s="3"/>
      <c r="B12" s="38" t="s">
        <v>88</v>
      </c>
      <c r="C12" s="15">
        <f>23951/1000</f>
        <v>23.951</v>
      </c>
      <c r="D12" s="15"/>
      <c r="E12" s="15"/>
    </row>
    <row r="13" spans="1:5" s="2" customFormat="1" ht="12.75">
      <c r="A13" s="3"/>
      <c r="B13" s="38" t="s">
        <v>89</v>
      </c>
      <c r="C13" s="15">
        <f>61221/1000</f>
        <v>61.221</v>
      </c>
      <c r="D13" s="15"/>
      <c r="E13" s="15"/>
    </row>
    <row r="14" spans="1:5" s="2" customFormat="1" ht="12.75">
      <c r="A14" s="3"/>
      <c r="B14" s="38" t="s">
        <v>90</v>
      </c>
      <c r="C14" s="15">
        <f>26966/1000</f>
        <v>26.966</v>
      </c>
      <c r="D14" s="15"/>
      <c r="E14" s="15"/>
    </row>
    <row r="15" spans="1:5" s="2" customFormat="1" ht="12.75">
      <c r="A15" s="3"/>
      <c r="B15" s="31" t="s">
        <v>76</v>
      </c>
      <c r="C15" s="15">
        <f>16035/1000</f>
        <v>16.035</v>
      </c>
      <c r="D15" s="15"/>
      <c r="E15" s="15"/>
    </row>
    <row r="16" spans="1:5" s="2" customFormat="1" ht="12.75">
      <c r="A16" s="3"/>
      <c r="B16" s="41" t="s">
        <v>99</v>
      </c>
      <c r="C16" s="15">
        <f>4399/1000</f>
        <v>4.399</v>
      </c>
      <c r="D16" s="15"/>
      <c r="E16" s="15"/>
    </row>
    <row r="17" spans="1:5" s="2" customFormat="1" ht="12.75">
      <c r="A17" s="3"/>
      <c r="B17" s="41" t="s">
        <v>100</v>
      </c>
      <c r="C17" s="15">
        <f>16016/1000</f>
        <v>16.016</v>
      </c>
      <c r="D17" s="15"/>
      <c r="E17" s="15"/>
    </row>
    <row r="18" spans="1:5" s="2" customFormat="1" ht="12.75">
      <c r="A18" s="3"/>
      <c r="B18" s="41" t="s">
        <v>101</v>
      </c>
      <c r="C18" s="15">
        <f>8042/1000</f>
        <v>8.042</v>
      </c>
      <c r="D18" s="15"/>
      <c r="E18" s="15"/>
    </row>
    <row r="19" spans="1:5" s="2" customFormat="1" ht="12.75">
      <c r="A19" s="3"/>
      <c r="B19" s="32" t="s">
        <v>10</v>
      </c>
      <c r="C19" s="15">
        <f>1841/1000</f>
        <v>1.841</v>
      </c>
      <c r="D19" s="15"/>
      <c r="E19" s="15"/>
    </row>
    <row r="20" spans="1:5" ht="12.75">
      <c r="A20" s="1"/>
      <c r="B20" s="1" t="s">
        <v>6</v>
      </c>
      <c r="C20" s="16">
        <f>C8+C4</f>
        <v>782.76</v>
      </c>
      <c r="D20" s="15"/>
      <c r="E20" s="15"/>
    </row>
    <row r="21" spans="1:5" ht="12.75">
      <c r="A21" s="1"/>
      <c r="B21" s="1"/>
      <c r="C21" s="16"/>
      <c r="D21" s="15"/>
      <c r="E21" s="15"/>
    </row>
    <row r="22" spans="1:5" s="2" customFormat="1" ht="12.75">
      <c r="A22" s="3"/>
      <c r="B22" s="3" t="s">
        <v>7</v>
      </c>
      <c r="C22" s="15"/>
      <c r="D22" s="15"/>
      <c r="E22" s="15"/>
    </row>
    <row r="23" spans="1:5" s="2" customFormat="1" ht="12.75">
      <c r="A23" s="3"/>
      <c r="B23" s="3" t="s">
        <v>3</v>
      </c>
      <c r="C23" s="16">
        <f>SUM(C24:C26)</f>
        <v>0</v>
      </c>
      <c r="D23" s="15"/>
      <c r="E23" s="15"/>
    </row>
    <row r="24" spans="2:5" s="2" customFormat="1" ht="12.75">
      <c r="B24" s="2" t="s">
        <v>8</v>
      </c>
      <c r="C24" s="15">
        <v>0</v>
      </c>
      <c r="D24" s="15"/>
      <c r="E24" s="15"/>
    </row>
    <row r="25" spans="2:5" s="2" customFormat="1" ht="12.75">
      <c r="B25" s="2" t="s">
        <v>9</v>
      </c>
      <c r="C25" s="15">
        <v>0</v>
      </c>
      <c r="D25" s="15"/>
      <c r="E25" s="15"/>
    </row>
    <row r="26" spans="2:5" s="2" customFormat="1" ht="12.75">
      <c r="B26" s="2" t="s">
        <v>10</v>
      </c>
      <c r="C26" s="15">
        <v>0</v>
      </c>
      <c r="D26" s="15"/>
      <c r="E26" s="15"/>
    </row>
    <row r="27" spans="1:5" s="2" customFormat="1" ht="12.75">
      <c r="A27" s="3"/>
      <c r="B27" s="3" t="s">
        <v>5</v>
      </c>
      <c r="C27" s="16">
        <f>SUM(C28:C30)</f>
        <v>134.634</v>
      </c>
      <c r="D27" s="15"/>
      <c r="E27" s="15"/>
    </row>
    <row r="28" spans="2:5" ht="12.75">
      <c r="B28" s="2" t="s">
        <v>73</v>
      </c>
      <c r="C28" s="15">
        <f>126916/1000</f>
        <v>126.916</v>
      </c>
      <c r="D28" s="15"/>
      <c r="E28" s="15"/>
    </row>
    <row r="29" spans="2:5" s="2" customFormat="1" ht="12.75">
      <c r="B29" s="5" t="s">
        <v>67</v>
      </c>
      <c r="C29" s="15">
        <f>7718/1000</f>
        <v>7.718</v>
      </c>
      <c r="D29" s="15"/>
      <c r="E29" s="15"/>
    </row>
    <row r="30" spans="2:5" s="2" customFormat="1" ht="12.75">
      <c r="B30" s="2" t="s">
        <v>10</v>
      </c>
      <c r="C30" s="15">
        <v>0</v>
      </c>
      <c r="D30" s="15"/>
      <c r="E30" s="15"/>
    </row>
    <row r="31" spans="1:5" s="2" customFormat="1" ht="12.75">
      <c r="A31" s="3"/>
      <c r="B31" s="3" t="s">
        <v>11</v>
      </c>
      <c r="C31" s="16">
        <f>C27+C23</f>
        <v>134.634</v>
      </c>
      <c r="D31" s="15"/>
      <c r="E31" s="15"/>
    </row>
    <row r="32" spans="1:5" s="2" customFormat="1" ht="12.75">
      <c r="A32" s="3"/>
      <c r="B32" s="3"/>
      <c r="C32" s="16"/>
      <c r="D32" s="15"/>
      <c r="E32" s="15"/>
    </row>
    <row r="33" spans="1:5" ht="12.75">
      <c r="A33" s="1"/>
      <c r="B33" s="1" t="s">
        <v>12</v>
      </c>
      <c r="C33" s="15"/>
      <c r="D33" s="15"/>
      <c r="E33" s="15"/>
    </row>
    <row r="34" spans="1:5" ht="12.75">
      <c r="A34" s="1"/>
      <c r="B34" s="5" t="s">
        <v>51</v>
      </c>
      <c r="C34" s="17">
        <v>0</v>
      </c>
      <c r="D34" s="15"/>
      <c r="E34" s="15"/>
    </row>
    <row r="35" spans="2:5" ht="12.75">
      <c r="B35" s="5" t="s">
        <v>52</v>
      </c>
      <c r="C35" s="17">
        <v>0</v>
      </c>
      <c r="D35" s="15"/>
      <c r="E35" s="15"/>
    </row>
    <row r="36" spans="2:5" ht="12.75">
      <c r="B36" s="12" t="s">
        <v>10</v>
      </c>
      <c r="C36" s="18">
        <v>0</v>
      </c>
      <c r="D36" s="15"/>
      <c r="E36" s="15"/>
    </row>
    <row r="37" spans="1:5" ht="12.75">
      <c r="A37" s="1"/>
      <c r="B37" s="1" t="s">
        <v>50</v>
      </c>
      <c r="C37" s="16">
        <f>SUM(C34:C36)</f>
        <v>0</v>
      </c>
      <c r="D37" s="15"/>
      <c r="E37" s="15"/>
    </row>
    <row r="38" spans="1:5" ht="12.75">
      <c r="A38" s="1"/>
      <c r="B38" s="1"/>
      <c r="C38" s="16"/>
      <c r="D38" s="15"/>
      <c r="E38" s="15"/>
    </row>
    <row r="39" spans="1:5" s="2" customFormat="1" ht="12.75">
      <c r="A39" s="3"/>
      <c r="B39" s="3" t="s">
        <v>54</v>
      </c>
      <c r="C39" s="15"/>
      <c r="D39" s="15"/>
      <c r="E39" s="15"/>
    </row>
    <row r="40" spans="2:5" s="2" customFormat="1" ht="12.75">
      <c r="B40" s="5" t="s">
        <v>51</v>
      </c>
      <c r="C40" s="15">
        <v>0</v>
      </c>
      <c r="D40" s="15"/>
      <c r="E40" s="15"/>
    </row>
    <row r="41" spans="2:5" s="2" customFormat="1" ht="12.75">
      <c r="B41" s="5" t="s">
        <v>52</v>
      </c>
      <c r="C41" s="15">
        <v>0</v>
      </c>
      <c r="D41" s="15"/>
      <c r="E41" s="15"/>
    </row>
    <row r="42" spans="2:5" s="2" customFormat="1" ht="12.75">
      <c r="B42" s="2" t="s">
        <v>10</v>
      </c>
      <c r="C42" s="15">
        <v>0</v>
      </c>
      <c r="D42" s="15"/>
      <c r="E42" s="15"/>
    </row>
    <row r="43" spans="1:5" ht="12.75">
      <c r="A43" s="1"/>
      <c r="B43" s="1" t="s">
        <v>53</v>
      </c>
      <c r="C43" s="16">
        <f>SUM(C40:C42)</f>
        <v>0</v>
      </c>
      <c r="D43" s="15"/>
      <c r="E43" s="15"/>
    </row>
    <row r="44" spans="1:5" ht="12.75">
      <c r="A44" s="1"/>
      <c r="B44" s="1"/>
      <c r="C44" s="16"/>
      <c r="D44" s="15"/>
      <c r="E44" s="15"/>
    </row>
    <row r="45" spans="1:5" ht="12.75">
      <c r="A45" s="1"/>
      <c r="B45" s="3" t="s">
        <v>55</v>
      </c>
      <c r="C45" s="16"/>
      <c r="D45" s="15"/>
      <c r="E45" s="15"/>
    </row>
    <row r="46" spans="1:5" ht="12.75">
      <c r="A46" s="1"/>
      <c r="B46" s="5" t="s">
        <v>51</v>
      </c>
      <c r="C46" s="17">
        <v>0</v>
      </c>
      <c r="D46" s="15"/>
      <c r="E46" s="15"/>
    </row>
    <row r="47" spans="1:5" ht="12.75">
      <c r="A47" s="1"/>
      <c r="B47" s="5" t="s">
        <v>52</v>
      </c>
      <c r="C47" s="17">
        <v>0</v>
      </c>
      <c r="D47" s="15"/>
      <c r="E47" s="15"/>
    </row>
    <row r="48" spans="1:5" ht="12.75">
      <c r="A48" s="1"/>
      <c r="B48" s="2" t="s">
        <v>10</v>
      </c>
      <c r="C48" s="17">
        <v>0</v>
      </c>
      <c r="D48" s="15"/>
      <c r="E48" s="15"/>
    </row>
    <row r="49" spans="1:5" ht="12.75">
      <c r="A49" s="1"/>
      <c r="B49" s="1" t="s">
        <v>56</v>
      </c>
      <c r="C49" s="16">
        <f>SUM(C46:C48)</f>
        <v>0</v>
      </c>
      <c r="D49" s="15"/>
      <c r="E49" s="15"/>
    </row>
    <row r="50" spans="1:5" ht="12.75">
      <c r="A50" s="1"/>
      <c r="B50" s="1"/>
      <c r="C50" s="16"/>
      <c r="D50" s="15"/>
      <c r="E50" s="15"/>
    </row>
    <row r="51" spans="1:5" ht="12.75">
      <c r="A51" s="1"/>
      <c r="B51" s="5" t="s">
        <v>51</v>
      </c>
      <c r="C51" s="17">
        <v>0</v>
      </c>
      <c r="D51" s="15"/>
      <c r="E51" s="15"/>
    </row>
    <row r="52" spans="1:5" ht="12.75">
      <c r="A52" s="1"/>
      <c r="B52" s="5" t="s">
        <v>52</v>
      </c>
      <c r="C52" s="17">
        <v>0</v>
      </c>
      <c r="D52" s="15"/>
      <c r="E52" s="15"/>
    </row>
    <row r="53" spans="1:5" ht="12.75">
      <c r="A53" s="1"/>
      <c r="B53" s="2" t="s">
        <v>10</v>
      </c>
      <c r="C53" s="17">
        <v>0</v>
      </c>
      <c r="D53" s="15"/>
      <c r="E53" s="15"/>
    </row>
    <row r="54" spans="1:5" ht="12.75">
      <c r="A54" s="1"/>
      <c r="B54" s="1" t="s">
        <v>57</v>
      </c>
      <c r="C54" s="16">
        <f>SUM(C51:C53)</f>
        <v>0</v>
      </c>
      <c r="D54" s="15"/>
      <c r="E54" s="15"/>
    </row>
    <row r="55" spans="1:5" ht="12.75">
      <c r="A55" s="1"/>
      <c r="B55" s="1"/>
      <c r="C55" s="16"/>
      <c r="D55" s="15"/>
      <c r="E55" s="15"/>
    </row>
    <row r="56" spans="1:5" s="2" customFormat="1" ht="12.75">
      <c r="A56" s="3"/>
      <c r="B56" s="3" t="s">
        <v>58</v>
      </c>
      <c r="C56" s="16">
        <f>C20+C31+C37+C43+C49+C54</f>
        <v>917.394</v>
      </c>
      <c r="D56" s="15"/>
      <c r="E56" s="15"/>
    </row>
    <row r="57" spans="1:5" s="2" customFormat="1" ht="12.75">
      <c r="A57" s="3"/>
      <c r="B57" s="3" t="s">
        <v>59</v>
      </c>
      <c r="C57" s="19">
        <f>'סך התשלומים ששולמו בגין כל סוג'!C37</f>
        <v>1614047</v>
      </c>
      <c r="D57" s="15"/>
      <c r="E57" s="15"/>
    </row>
    <row r="58" spans="2:5" ht="12.75">
      <c r="B58" s="3"/>
      <c r="C58" s="3" t="s">
        <v>15</v>
      </c>
      <c r="D58" s="15"/>
      <c r="E58" s="15"/>
    </row>
    <row r="59" spans="3:5" ht="12.75">
      <c r="C59" s="14"/>
      <c r="D59" s="15"/>
      <c r="E59" s="15"/>
    </row>
    <row r="60" spans="2:5" ht="12.75">
      <c r="B60" s="3" t="s">
        <v>95</v>
      </c>
      <c r="C60" s="40">
        <f>479648350.524726/1000</f>
        <v>479648.350524726</v>
      </c>
      <c r="D60" s="15"/>
      <c r="E60" s="15"/>
    </row>
    <row r="61" spans="3:5" ht="12.75">
      <c r="C61" s="2"/>
      <c r="D61" s="15"/>
      <c r="E61" s="15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4"/>
  <sheetViews>
    <sheetView rightToLeft="1" zoomScalePageLayoutView="0" workbookViewId="0" topLeftCell="A40">
      <selection activeCell="C13" activeCellId="3" sqref="C52 C48 C45 C1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17.00390625" style="0" customWidth="1"/>
    <col min="7" max="7" width="13.8515625" style="0" bestFit="1" customWidth="1"/>
  </cols>
  <sheetData>
    <row r="1" spans="1:11" s="2" customFormat="1" ht="12.75">
      <c r="A1" s="45" t="s">
        <v>98</v>
      </c>
      <c r="B1" s="45"/>
      <c r="C1" s="45"/>
      <c r="D1" s="45"/>
      <c r="E1" s="11"/>
      <c r="F1" s="11"/>
      <c r="G1" s="11"/>
      <c r="H1" s="11"/>
      <c r="I1" s="11"/>
      <c r="J1" s="11"/>
      <c r="K1" s="11"/>
    </row>
    <row r="2" spans="3:5" s="2" customFormat="1" ht="49.5" customHeight="1">
      <c r="C2" s="3" t="s">
        <v>0</v>
      </c>
      <c r="D2" s="15"/>
      <c r="E2" s="3"/>
    </row>
    <row r="3" spans="1:4" s="2" customFormat="1" ht="12.75">
      <c r="A3" s="3"/>
      <c r="B3" s="3" t="s">
        <v>16</v>
      </c>
      <c r="D3" s="15"/>
    </row>
    <row r="4" spans="1:5" s="2" customFormat="1" ht="12.75">
      <c r="A4" s="3"/>
      <c r="B4" s="25" t="s">
        <v>77</v>
      </c>
      <c r="C4" s="15">
        <f>(10108)/1000</f>
        <v>10.108</v>
      </c>
      <c r="D4" s="15"/>
      <c r="E4" s="25"/>
    </row>
    <row r="5" spans="1:5" s="2" customFormat="1" ht="12.75">
      <c r="A5" s="3"/>
      <c r="B5" s="25" t="s">
        <v>78</v>
      </c>
      <c r="C5" s="15">
        <f>(26029)/1000</f>
        <v>26.029</v>
      </c>
      <c r="D5" s="15"/>
      <c r="E5" s="25"/>
    </row>
    <row r="6" spans="1:5" s="2" customFormat="1" ht="12.75">
      <c r="A6" s="3"/>
      <c r="B6" s="25" t="s">
        <v>79</v>
      </c>
      <c r="C6" s="15">
        <f>(36758)/1000</f>
        <v>36.758</v>
      </c>
      <c r="D6" s="15"/>
      <c r="E6" s="25"/>
    </row>
    <row r="7" spans="1:5" s="2" customFormat="1" ht="12" customHeight="1">
      <c r="A7" s="5"/>
      <c r="B7" s="26" t="s">
        <v>80</v>
      </c>
      <c r="C7" s="15">
        <f>(9921)/1000</f>
        <v>9.921</v>
      </c>
      <c r="D7" s="15"/>
      <c r="E7" s="26"/>
    </row>
    <row r="8" spans="1:5" s="2" customFormat="1" ht="12" customHeight="1">
      <c r="A8" s="3"/>
      <c r="B8" s="12" t="s">
        <v>102</v>
      </c>
      <c r="C8" s="15">
        <f>11672/1000</f>
        <v>11.672</v>
      </c>
      <c r="D8" s="15"/>
      <c r="E8" s="12"/>
    </row>
    <row r="9" spans="1:5" s="2" customFormat="1" ht="12" customHeight="1">
      <c r="A9" s="3"/>
      <c r="B9" s="26" t="s">
        <v>113</v>
      </c>
      <c r="C9" s="15">
        <f>3681/1000</f>
        <v>3.681</v>
      </c>
      <c r="D9" s="15"/>
      <c r="E9" s="12"/>
    </row>
    <row r="10" spans="1:5" s="2" customFormat="1" ht="12" customHeight="1">
      <c r="A10" s="3"/>
      <c r="B10" s="26" t="s">
        <v>114</v>
      </c>
      <c r="C10" s="15">
        <f>3002/1000</f>
        <v>3.002</v>
      </c>
      <c r="D10" s="15"/>
      <c r="E10" s="12"/>
    </row>
    <row r="11" spans="1:5" s="2" customFormat="1" ht="12" customHeight="1">
      <c r="A11" s="3"/>
      <c r="B11" s="42" t="s">
        <v>115</v>
      </c>
      <c r="C11" s="15">
        <f>5540/1000</f>
        <v>5.54</v>
      </c>
      <c r="D11" s="15"/>
      <c r="E11" s="12"/>
    </row>
    <row r="12" spans="1:5" s="2" customFormat="1" ht="12" customHeight="1">
      <c r="A12" s="3"/>
      <c r="B12" s="12"/>
      <c r="C12" s="15"/>
      <c r="D12" s="15"/>
      <c r="E12" s="12"/>
    </row>
    <row r="13" spans="1:5" ht="12.75">
      <c r="A13" s="1"/>
      <c r="B13" s="1" t="s">
        <v>1</v>
      </c>
      <c r="C13" s="16">
        <f>SUM(C4:C11)</f>
        <v>106.711</v>
      </c>
      <c r="D13" s="15"/>
      <c r="E13" s="1"/>
    </row>
    <row r="14" spans="1:5" ht="12.75">
      <c r="A14" s="1"/>
      <c r="B14" s="1"/>
      <c r="C14" s="16"/>
      <c r="D14" s="15"/>
      <c r="E14" s="1"/>
    </row>
    <row r="15" spans="1:5" s="2" customFormat="1" ht="12.75">
      <c r="A15" s="3"/>
      <c r="B15" s="3" t="s">
        <v>17</v>
      </c>
      <c r="C15" s="15"/>
      <c r="D15" s="15"/>
      <c r="E15" s="3"/>
    </row>
    <row r="16" spans="2:4" s="2" customFormat="1" ht="12.75">
      <c r="B16" s="2" t="s">
        <v>13</v>
      </c>
      <c r="C16" s="15">
        <v>0</v>
      </c>
      <c r="D16" s="15"/>
    </row>
    <row r="17" spans="2:4" s="2" customFormat="1" ht="12.75">
      <c r="B17" s="2" t="s">
        <v>14</v>
      </c>
      <c r="C17" s="15">
        <v>0</v>
      </c>
      <c r="D17" s="15"/>
    </row>
    <row r="18" spans="2:4" s="2" customFormat="1" ht="12.75">
      <c r="B18" s="2" t="s">
        <v>10</v>
      </c>
      <c r="C18" s="15">
        <v>0</v>
      </c>
      <c r="D18" s="15"/>
    </row>
    <row r="19" spans="1:5" s="2" customFormat="1" ht="12.75">
      <c r="A19" s="3"/>
      <c r="B19" s="3" t="s">
        <v>2</v>
      </c>
      <c r="C19" s="16">
        <f>SUM(C16:C18)</f>
        <v>0</v>
      </c>
      <c r="D19" s="15"/>
      <c r="E19" s="3"/>
    </row>
    <row r="20" spans="1:5" s="2" customFormat="1" ht="12.75">
      <c r="A20" s="3"/>
      <c r="B20" s="3"/>
      <c r="C20" s="16"/>
      <c r="D20" s="15"/>
      <c r="E20" s="3"/>
    </row>
    <row r="21" spans="1:5" s="2" customFormat="1" ht="12.75">
      <c r="A21" s="3"/>
      <c r="B21" s="3" t="s">
        <v>18</v>
      </c>
      <c r="C21" s="15"/>
      <c r="D21" s="15"/>
      <c r="E21" s="3"/>
    </row>
    <row r="22" spans="2:4" s="2" customFormat="1" ht="12.75">
      <c r="B22" s="2" t="s">
        <v>13</v>
      </c>
      <c r="C22" s="15">
        <v>0</v>
      </c>
      <c r="D22" s="15"/>
    </row>
    <row r="23" spans="2:4" s="2" customFormat="1" ht="12.75">
      <c r="B23" s="2" t="s">
        <v>14</v>
      </c>
      <c r="C23" s="15">
        <v>0</v>
      </c>
      <c r="D23" s="15"/>
    </row>
    <row r="24" spans="2:4" s="2" customFormat="1" ht="15" customHeight="1">
      <c r="B24" s="2" t="s">
        <v>10</v>
      </c>
      <c r="C24" s="15">
        <v>0</v>
      </c>
      <c r="D24" s="15"/>
    </row>
    <row r="25" spans="1:5" s="2" customFormat="1" ht="12.75">
      <c r="A25" s="3"/>
      <c r="B25" s="3" t="s">
        <v>60</v>
      </c>
      <c r="C25" s="16">
        <f>SUM(C22:C24)</f>
        <v>0</v>
      </c>
      <c r="D25" s="15"/>
      <c r="E25" s="3"/>
    </row>
    <row r="26" spans="1:5" s="2" customFormat="1" ht="12.75">
      <c r="A26" s="3"/>
      <c r="B26" s="3"/>
      <c r="C26" s="16"/>
      <c r="D26" s="15"/>
      <c r="E26" s="3"/>
    </row>
    <row r="27" spans="1:5" s="2" customFormat="1" ht="12.75">
      <c r="A27" s="3"/>
      <c r="B27" s="3" t="s">
        <v>61</v>
      </c>
      <c r="C27" s="15"/>
      <c r="D27" s="15"/>
      <c r="E27" s="3"/>
    </row>
    <row r="28" spans="1:5" s="2" customFormat="1" ht="12.75">
      <c r="A28" s="3"/>
      <c r="B28" s="3" t="s">
        <v>62</v>
      </c>
      <c r="C28" s="16">
        <f>SUM(C29:C31)</f>
        <v>116.482</v>
      </c>
      <c r="D28" s="15"/>
      <c r="E28" s="3"/>
    </row>
    <row r="29" spans="2:5" s="2" customFormat="1" ht="12.75">
      <c r="B29" s="5" t="s">
        <v>81</v>
      </c>
      <c r="C29" s="15">
        <f>116482/1000</f>
        <v>116.482</v>
      </c>
      <c r="D29" s="15"/>
      <c r="E29" s="5"/>
    </row>
    <row r="30" spans="2:5" s="2" customFormat="1" ht="12.75">
      <c r="B30" s="5" t="s">
        <v>63</v>
      </c>
      <c r="C30" s="15">
        <v>0</v>
      </c>
      <c r="D30" s="15"/>
      <c r="E30" s="5"/>
    </row>
    <row r="31" spans="2:4" s="2" customFormat="1" ht="12.75">
      <c r="B31" s="2" t="s">
        <v>10</v>
      </c>
      <c r="C31" s="15">
        <v>0</v>
      </c>
      <c r="D31" s="15"/>
    </row>
    <row r="32" spans="1:5" s="2" customFormat="1" ht="12.75">
      <c r="A32" s="3"/>
      <c r="B32" s="3" t="s">
        <v>64</v>
      </c>
      <c r="C32" s="16">
        <f>SUM(C33:C43)</f>
        <v>383.28099999999995</v>
      </c>
      <c r="D32" s="15"/>
      <c r="E32" s="3"/>
    </row>
    <row r="33" spans="2:5" s="2" customFormat="1" ht="12.75">
      <c r="B33" s="25" t="s">
        <v>82</v>
      </c>
      <c r="C33" s="15">
        <f>42075/1000</f>
        <v>42.075</v>
      </c>
      <c r="D33" s="15"/>
      <c r="E33" s="25"/>
    </row>
    <row r="34" spans="2:5" s="2" customFormat="1" ht="12.75">
      <c r="B34" s="25" t="s">
        <v>83</v>
      </c>
      <c r="C34" s="15">
        <f>27389/1000</f>
        <v>27.389</v>
      </c>
      <c r="D34" s="15"/>
      <c r="E34" s="25"/>
    </row>
    <row r="35" spans="2:7" s="2" customFormat="1" ht="12.75">
      <c r="B35" s="25" t="s">
        <v>84</v>
      </c>
      <c r="C35" s="15">
        <f>124300/1000</f>
        <v>124.3</v>
      </c>
      <c r="D35" s="15"/>
      <c r="E35" s="25"/>
      <c r="F35" s="35"/>
      <c r="G35" s="9"/>
    </row>
    <row r="36" spans="2:7" s="2" customFormat="1" ht="12.75">
      <c r="B36" s="25" t="s">
        <v>85</v>
      </c>
      <c r="C36" s="15">
        <f>111059/1000</f>
        <v>111.059</v>
      </c>
      <c r="D36" s="15"/>
      <c r="E36" s="25"/>
      <c r="F36" s="35"/>
      <c r="G36" s="9"/>
    </row>
    <row r="37" spans="2:7" s="2" customFormat="1" ht="12.75">
      <c r="B37" s="25" t="s">
        <v>91</v>
      </c>
      <c r="C37" s="29">
        <f>10375/1000</f>
        <v>10.375</v>
      </c>
      <c r="D37" s="15"/>
      <c r="E37" s="25"/>
      <c r="F37" s="35"/>
      <c r="G37" s="9"/>
    </row>
    <row r="38" spans="2:7" s="2" customFormat="1" ht="12.75">
      <c r="B38" s="25" t="s">
        <v>92</v>
      </c>
      <c r="C38" s="29">
        <f>14236/1000</f>
        <v>14.236</v>
      </c>
      <c r="D38" s="15"/>
      <c r="E38" s="3"/>
      <c r="F38" s="35"/>
      <c r="G38" s="9"/>
    </row>
    <row r="39" spans="2:7" s="2" customFormat="1" ht="12.75">
      <c r="B39" s="25" t="s">
        <v>93</v>
      </c>
      <c r="C39" s="29">
        <f>9513/1000</f>
        <v>9.513</v>
      </c>
      <c r="D39" s="15"/>
      <c r="E39" s="3"/>
      <c r="F39" s="35"/>
      <c r="G39" s="9"/>
    </row>
    <row r="40" spans="2:7" s="2" customFormat="1" ht="12.75">
      <c r="B40" s="25" t="s">
        <v>86</v>
      </c>
      <c r="C40" s="15">
        <f>5577/1000</f>
        <v>5.577</v>
      </c>
      <c r="D40" s="15"/>
      <c r="E40" s="3"/>
      <c r="F40" s="35"/>
      <c r="G40" s="9"/>
    </row>
    <row r="41" spans="2:7" s="2" customFormat="1" ht="12.75">
      <c r="B41" s="25" t="s">
        <v>104</v>
      </c>
      <c r="C41" s="15">
        <f>17603/1000</f>
        <v>17.603</v>
      </c>
      <c r="D41" s="15"/>
      <c r="E41" s="3"/>
      <c r="F41" s="35"/>
      <c r="G41" s="9"/>
    </row>
    <row r="42" spans="2:7" s="2" customFormat="1" ht="12.75">
      <c r="B42" s="42" t="s">
        <v>105</v>
      </c>
      <c r="C42" s="15">
        <f>19646/1000</f>
        <v>19.646</v>
      </c>
      <c r="D42" s="15"/>
      <c r="E42" s="3"/>
      <c r="F42" s="35"/>
      <c r="G42" s="9"/>
    </row>
    <row r="43" spans="2:7" s="2" customFormat="1" ht="12.75">
      <c r="B43" s="25" t="s">
        <v>103</v>
      </c>
      <c r="C43" s="15">
        <f>1508/1000</f>
        <v>1.508</v>
      </c>
      <c r="D43" s="15"/>
      <c r="E43" s="3"/>
      <c r="F43" s="35"/>
      <c r="G43" s="9"/>
    </row>
    <row r="44" spans="2:7" s="2" customFormat="1" ht="12.75">
      <c r="B44" s="25"/>
      <c r="C44" s="15"/>
      <c r="D44" s="15"/>
      <c r="E44" s="3"/>
      <c r="F44" s="35"/>
      <c r="G44" s="9"/>
    </row>
    <row r="45" spans="1:6" s="2" customFormat="1" ht="12.75">
      <c r="A45" s="3"/>
      <c r="B45" s="3" t="s">
        <v>19</v>
      </c>
      <c r="C45" s="16">
        <f>C32+C28</f>
        <v>499.7629999999999</v>
      </c>
      <c r="D45" s="15"/>
      <c r="F45" s="35"/>
    </row>
    <row r="46" spans="1:6" s="2" customFormat="1" ht="12.75">
      <c r="A46" s="3"/>
      <c r="B46" s="3"/>
      <c r="C46" s="16"/>
      <c r="D46" s="15"/>
      <c r="E46" s="3"/>
      <c r="F46" s="35"/>
    </row>
    <row r="47" spans="1:6" s="2" customFormat="1" ht="12.75">
      <c r="A47" s="3"/>
      <c r="B47" s="3" t="s">
        <v>21</v>
      </c>
      <c r="C47" s="16"/>
      <c r="D47" s="15"/>
      <c r="F47" s="36"/>
    </row>
    <row r="48" spans="1:6" s="2" customFormat="1" ht="12.75">
      <c r="A48" s="3"/>
      <c r="B48" s="3" t="s">
        <v>65</v>
      </c>
      <c r="C48" s="19">
        <f>SUM(C49:C51)</f>
        <v>-53.73800000000001</v>
      </c>
      <c r="D48" s="15"/>
      <c r="F48" s="35"/>
    </row>
    <row r="49" spans="1:6" s="2" customFormat="1" ht="12.75">
      <c r="A49" s="3"/>
      <c r="B49" s="30" t="s">
        <v>87</v>
      </c>
      <c r="C49" s="34">
        <f>-42371/1000</f>
        <v>-42.371</v>
      </c>
      <c r="D49" s="15"/>
      <c r="E49" s="30"/>
      <c r="F49" s="35"/>
    </row>
    <row r="50" spans="1:6" s="2" customFormat="1" ht="12.75">
      <c r="A50" s="3"/>
      <c r="B50" s="30" t="s">
        <v>71</v>
      </c>
      <c r="C50" s="34">
        <f>-8969/1000</f>
        <v>-8.969</v>
      </c>
      <c r="D50" s="15"/>
      <c r="E50" s="30"/>
      <c r="F50" s="35"/>
    </row>
    <row r="51" spans="1:6" s="2" customFormat="1" ht="12.75">
      <c r="A51" s="3"/>
      <c r="B51" s="30" t="s">
        <v>106</v>
      </c>
      <c r="C51" s="34">
        <f>-2398/1000</f>
        <v>-2.398</v>
      </c>
      <c r="D51" s="15"/>
      <c r="E51" s="30"/>
      <c r="F51" s="35"/>
    </row>
    <row r="52" spans="1:6" s="2" customFormat="1" ht="12.75">
      <c r="A52" s="3"/>
      <c r="B52" s="3" t="s">
        <v>66</v>
      </c>
      <c r="C52" s="19">
        <f>SUM(C53:C66)</f>
        <v>257.0877835290168</v>
      </c>
      <c r="D52" s="15"/>
      <c r="E52" s="3"/>
      <c r="F52" s="35"/>
    </row>
    <row r="53" spans="1:6" s="2" customFormat="1" ht="12.75">
      <c r="A53" s="3"/>
      <c r="B53" s="30" t="s">
        <v>107</v>
      </c>
      <c r="C53" s="29">
        <f>129936.740262925/1000</f>
        <v>129.93674026292499</v>
      </c>
      <c r="D53" s="15"/>
      <c r="E53" s="26"/>
      <c r="F53" s="35"/>
    </row>
    <row r="54" spans="1:6" s="2" customFormat="1" ht="12.75">
      <c r="A54" s="3"/>
      <c r="B54" s="30" t="s">
        <v>68</v>
      </c>
      <c r="C54" s="29">
        <f>33539.933421936/1000</f>
        <v>33.539933421936006</v>
      </c>
      <c r="D54" s="15"/>
      <c r="F54" s="35"/>
    </row>
    <row r="55" spans="1:6" s="2" customFormat="1" ht="12.75">
      <c r="A55" s="3"/>
      <c r="B55" s="30" t="s">
        <v>70</v>
      </c>
      <c r="C55" s="29">
        <f>12566.3641237179/1000</f>
        <v>12.5663641237179</v>
      </c>
      <c r="D55" s="15"/>
      <c r="F55" s="35"/>
    </row>
    <row r="56" spans="1:6" s="2" customFormat="1" ht="12.75">
      <c r="A56" s="3"/>
      <c r="B56" s="30" t="s">
        <v>94</v>
      </c>
      <c r="C56" s="29">
        <f>4606.84777030071/1000</f>
        <v>4.6068477703007105</v>
      </c>
      <c r="D56" s="15"/>
      <c r="F56" s="35"/>
    </row>
    <row r="57" spans="1:6" s="2" customFormat="1" ht="12.75">
      <c r="A57" s="3"/>
      <c r="B57" s="30" t="s">
        <v>69</v>
      </c>
      <c r="C57" s="29">
        <f>52660.4883395511/1000</f>
        <v>52.6604883395511</v>
      </c>
      <c r="D57" s="15"/>
      <c r="F57" s="35"/>
    </row>
    <row r="58" spans="1:6" s="2" customFormat="1" ht="12.75">
      <c r="A58" s="3"/>
      <c r="B58" s="30" t="s">
        <v>108</v>
      </c>
      <c r="C58" s="29">
        <f>2299.24242115192/1000</f>
        <v>2.29924242115192</v>
      </c>
      <c r="D58" s="15"/>
      <c r="F58" s="35"/>
    </row>
    <row r="59" spans="1:6" s="2" customFormat="1" ht="12.75">
      <c r="A59" s="3"/>
      <c r="B59" s="30" t="s">
        <v>109</v>
      </c>
      <c r="C59" s="29">
        <f>3025.72937465542/1000</f>
        <v>3.02572937465542</v>
      </c>
      <c r="D59" s="15"/>
      <c r="E59" s="35"/>
      <c r="F59" s="35"/>
    </row>
    <row r="60" spans="1:6" s="2" customFormat="1" ht="12.75">
      <c r="A60" s="3"/>
      <c r="B60" s="43" t="s">
        <v>110</v>
      </c>
      <c r="C60" s="29">
        <f>1617.53604150137/1000</f>
        <v>1.61753604150137</v>
      </c>
      <c r="D60" s="15"/>
      <c r="E60" s="35"/>
      <c r="F60" s="35"/>
    </row>
    <row r="61" spans="1:6" s="2" customFormat="1" ht="12.75">
      <c r="A61" s="3"/>
      <c r="B61" s="43" t="s">
        <v>116</v>
      </c>
      <c r="C61" s="29">
        <f>1772.7338176/1000</f>
        <v>1.7727338176</v>
      </c>
      <c r="D61" s="15"/>
      <c r="E61" s="35"/>
      <c r="F61" s="35"/>
    </row>
    <row r="62" spans="1:6" s="2" customFormat="1" ht="12.75">
      <c r="A62" s="3"/>
      <c r="B62" s="43" t="s">
        <v>117</v>
      </c>
      <c r="C62" s="29">
        <f>6577.21316679086/1000</f>
        <v>6.57721316679086</v>
      </c>
      <c r="D62" s="15"/>
      <c r="E62" s="35"/>
      <c r="F62" s="35"/>
    </row>
    <row r="63" spans="1:6" s="2" customFormat="1" ht="12.75">
      <c r="A63" s="3"/>
      <c r="B63" s="43" t="s">
        <v>118</v>
      </c>
      <c r="C63" s="29">
        <f>1755.74545859308/1000</f>
        <v>1.75574545859308</v>
      </c>
      <c r="D63" s="15"/>
      <c r="E63" s="35"/>
      <c r="F63" s="35"/>
    </row>
    <row r="64" spans="1:6" s="2" customFormat="1" ht="12.75">
      <c r="A64" s="3"/>
      <c r="B64" s="43" t="s">
        <v>112</v>
      </c>
      <c r="C64" s="29">
        <f>756.951440661644/1000</f>
        <v>0.756951440661644</v>
      </c>
      <c r="D64" s="15"/>
      <c r="E64" s="35"/>
      <c r="F64" s="35"/>
    </row>
    <row r="65" spans="1:6" s="2" customFormat="1" ht="12.75">
      <c r="A65" s="3"/>
      <c r="B65" s="43" t="s">
        <v>119</v>
      </c>
      <c r="C65" s="29">
        <f>3711.75564976329/1000</f>
        <v>3.71175564976329</v>
      </c>
      <c r="D65" s="15"/>
      <c r="E65" s="35"/>
      <c r="F65" s="35"/>
    </row>
    <row r="66" spans="1:6" s="2" customFormat="1" ht="12.75">
      <c r="A66" s="3"/>
      <c r="B66" s="44" t="s">
        <v>111</v>
      </c>
      <c r="C66" s="29">
        <f>2260.50223986849/1000</f>
        <v>2.26050223986849</v>
      </c>
      <c r="D66" s="15"/>
      <c r="E66" s="35"/>
      <c r="F66" s="35"/>
    </row>
    <row r="67" spans="1:5" s="2" customFormat="1" ht="12.75">
      <c r="A67" s="3"/>
      <c r="B67" s="3" t="s">
        <v>20</v>
      </c>
      <c r="C67" s="19">
        <f>C13+C19+C25+C45+C48+C52</f>
        <v>809.8237835290167</v>
      </c>
      <c r="D67" s="15"/>
      <c r="E67" s="30"/>
    </row>
    <row r="68" spans="1:5" s="2" customFormat="1" ht="12.75">
      <c r="A68" s="3"/>
      <c r="B68" s="3" t="s">
        <v>59</v>
      </c>
      <c r="C68" s="19">
        <f>'סך התשלומים ששולמו בגין כל סוג'!C37</f>
        <v>1614047</v>
      </c>
      <c r="D68" s="15"/>
      <c r="E68" s="30"/>
    </row>
    <row r="69" spans="1:5" s="2" customFormat="1" ht="12.75">
      <c r="A69" s="3"/>
      <c r="B69" s="3"/>
      <c r="C69" s="8"/>
      <c r="D69" s="15"/>
      <c r="E69" s="30"/>
    </row>
    <row r="70" spans="4:5" s="2" customFormat="1" ht="12.75">
      <c r="D70" s="15"/>
      <c r="E70" s="3"/>
    </row>
    <row r="71" spans="1:4" s="2" customFormat="1" ht="12.75">
      <c r="A71" s="3"/>
      <c r="B71" s="37"/>
      <c r="C71" s="39"/>
      <c r="D71" s="15"/>
    </row>
    <row r="72" spans="2:4" s="2" customFormat="1" ht="12.75">
      <c r="B72" s="5"/>
      <c r="D72" s="15"/>
    </row>
    <row r="73" spans="2:4" s="2" customFormat="1" ht="12.75">
      <c r="B73" s="28"/>
      <c r="D73" s="15"/>
    </row>
    <row r="74" s="2" customFormat="1" ht="12.75">
      <c r="D74" s="15"/>
    </row>
    <row r="75" spans="2:4" s="2" customFormat="1" ht="12.75">
      <c r="B75" s="5"/>
      <c r="D75" s="15"/>
    </row>
    <row r="76" spans="2:4" s="2" customFormat="1" ht="12.75">
      <c r="B76" s="5"/>
      <c r="D76" s="15"/>
    </row>
    <row r="77" spans="2:4" s="2" customFormat="1" ht="12.75">
      <c r="B77" s="5"/>
      <c r="D77" s="15"/>
    </row>
    <row r="78" spans="2:4" s="2" customFormat="1" ht="12.75">
      <c r="B78" s="28"/>
      <c r="D78" s="15"/>
    </row>
    <row r="79" s="2" customFormat="1" ht="12.75">
      <c r="D79" s="15"/>
    </row>
    <row r="80" spans="2:4" s="2" customFormat="1" ht="12.75">
      <c r="B80" s="5"/>
      <c r="D80" s="15"/>
    </row>
    <row r="81" spans="2:4" s="2" customFormat="1" ht="12.75">
      <c r="B81" s="5"/>
      <c r="D81" s="15"/>
    </row>
    <row r="82" spans="2:4" s="2" customFormat="1" ht="12.75">
      <c r="B82" s="5"/>
      <c r="D82" s="15"/>
    </row>
    <row r="83" spans="2:4" s="2" customFormat="1" ht="12.75">
      <c r="B83" s="28"/>
      <c r="D83" s="15"/>
    </row>
    <row r="84" s="2" customFormat="1" ht="12.75">
      <c r="D84" s="15"/>
    </row>
    <row r="85" spans="2:4" s="2" customFormat="1" ht="12.75">
      <c r="B85" s="5"/>
      <c r="D85" s="15"/>
    </row>
    <row r="86" spans="2:4" s="2" customFormat="1" ht="12.75">
      <c r="B86" s="5"/>
      <c r="D86" s="15"/>
    </row>
    <row r="87" spans="2:4" s="2" customFormat="1" ht="12.75">
      <c r="B87" s="5"/>
      <c r="D87" s="15"/>
    </row>
    <row r="88" spans="2:4" s="2" customFormat="1" ht="12.75">
      <c r="B88" s="28"/>
      <c r="D88" s="15"/>
    </row>
    <row r="89" s="2" customFormat="1" ht="12.75">
      <c r="D89" s="15"/>
    </row>
    <row r="90" spans="2:4" s="2" customFormat="1" ht="12.75">
      <c r="B90" s="5"/>
      <c r="D90" s="15"/>
    </row>
    <row r="91" spans="2:4" s="2" customFormat="1" ht="12.75">
      <c r="B91" s="5"/>
      <c r="D91" s="15"/>
    </row>
    <row r="92" spans="2:4" s="2" customFormat="1" ht="12.75">
      <c r="B92" s="5"/>
      <c r="D92" s="15"/>
    </row>
    <row r="93" spans="2:4" s="2" customFormat="1" ht="12.75">
      <c r="B93" s="28"/>
      <c r="D93" s="15"/>
    </row>
    <row r="94" s="2" customFormat="1" ht="12.75">
      <c r="D94" s="15"/>
    </row>
    <row r="95" spans="2:4" s="2" customFormat="1" ht="12.75">
      <c r="B95" s="5"/>
      <c r="D95" s="15"/>
    </row>
    <row r="96" spans="2:4" s="2" customFormat="1" ht="12.75">
      <c r="B96" s="5"/>
      <c r="D96" s="15"/>
    </row>
    <row r="97" spans="2:4" s="2" customFormat="1" ht="12.75">
      <c r="B97" s="5"/>
      <c r="D97" s="15"/>
    </row>
    <row r="98" spans="2:4" s="2" customFormat="1" ht="12.75">
      <c r="B98" s="28"/>
      <c r="D98" s="15"/>
    </row>
    <row r="99" s="2" customFormat="1" ht="12.75">
      <c r="D99" s="15"/>
    </row>
    <row r="100" spans="2:4" s="2" customFormat="1" ht="12.75">
      <c r="B100" s="5"/>
      <c r="D100" s="15"/>
    </row>
    <row r="101" spans="2:4" s="2" customFormat="1" ht="12.75">
      <c r="B101" s="5"/>
      <c r="D101" s="15"/>
    </row>
    <row r="102" spans="2:4" s="2" customFormat="1" ht="12.75">
      <c r="B102" s="5"/>
      <c r="D102" s="15"/>
    </row>
    <row r="103" spans="2:4" s="2" customFormat="1" ht="12.75">
      <c r="B103" s="28"/>
      <c r="D103" s="15"/>
    </row>
    <row r="104" s="2" customFormat="1" ht="12.75">
      <c r="D104" s="15"/>
    </row>
    <row r="105" spans="2:4" s="2" customFormat="1" ht="12.75">
      <c r="B105" s="5"/>
      <c r="D105" s="15"/>
    </row>
    <row r="106" spans="2:4" s="2" customFormat="1" ht="12.75">
      <c r="B106" s="5"/>
      <c r="D106" s="15"/>
    </row>
    <row r="107" spans="2:4" s="2" customFormat="1" ht="12.75">
      <c r="B107" s="5"/>
      <c r="D107" s="15"/>
    </row>
    <row r="108" spans="2:4" s="2" customFormat="1" ht="12.75">
      <c r="B108" s="28"/>
      <c r="D108" s="15"/>
    </row>
    <row r="109" s="2" customFormat="1" ht="12.75">
      <c r="D109" s="15"/>
    </row>
    <row r="110" spans="2:4" s="2" customFormat="1" ht="12.75">
      <c r="B110" s="5"/>
      <c r="D110" s="15"/>
    </row>
    <row r="111" spans="2:4" s="2" customFormat="1" ht="12.75">
      <c r="B111" s="5"/>
      <c r="D111" s="15"/>
    </row>
    <row r="112" spans="2:4" s="2" customFormat="1" ht="12.75">
      <c r="B112" s="5"/>
      <c r="D112" s="15"/>
    </row>
    <row r="113" spans="2:4" s="2" customFormat="1" ht="12.75">
      <c r="B113" s="28"/>
      <c r="D113" s="15"/>
    </row>
    <row r="114" s="2" customFormat="1" ht="12.75">
      <c r="D114" s="15"/>
    </row>
    <row r="115" spans="2:4" s="2" customFormat="1" ht="12.75">
      <c r="B115" s="5"/>
      <c r="D115" s="15"/>
    </row>
    <row r="116" spans="2:4" s="2" customFormat="1" ht="12.75">
      <c r="B116" s="5"/>
      <c r="D116" s="15"/>
    </row>
    <row r="117" spans="2:4" s="2" customFormat="1" ht="12.75">
      <c r="B117" s="5"/>
      <c r="D117" s="15"/>
    </row>
    <row r="118" spans="2:4" s="2" customFormat="1" ht="12.75">
      <c r="B118" s="28"/>
      <c r="D118" s="15"/>
    </row>
    <row r="119" s="2" customFormat="1" ht="12.75">
      <c r="D119" s="15"/>
    </row>
    <row r="120" spans="2:4" s="2" customFormat="1" ht="12.75">
      <c r="B120" s="5"/>
      <c r="D120" s="15"/>
    </row>
    <row r="121" spans="2:4" s="2" customFormat="1" ht="12.75">
      <c r="B121" s="5"/>
      <c r="D121" s="15"/>
    </row>
    <row r="122" spans="2:4" s="2" customFormat="1" ht="12.75">
      <c r="B122" s="5"/>
      <c r="D122" s="15"/>
    </row>
    <row r="123" spans="2:4" s="2" customFormat="1" ht="12.75">
      <c r="B123" s="28"/>
      <c r="D123" s="15"/>
    </row>
    <row r="124" s="2" customFormat="1" ht="12.75">
      <c r="D124" s="15"/>
    </row>
    <row r="125" spans="2:4" s="2" customFormat="1" ht="12.75">
      <c r="B125" s="5"/>
      <c r="D125" s="15"/>
    </row>
    <row r="126" spans="2:4" s="2" customFormat="1" ht="12.75">
      <c r="B126" s="5"/>
      <c r="D126" s="15"/>
    </row>
    <row r="127" spans="2:4" s="2" customFormat="1" ht="12.75">
      <c r="B127" s="5"/>
      <c r="D127" s="15"/>
    </row>
    <row r="128" spans="2:4" s="2" customFormat="1" ht="12.75">
      <c r="B128" s="28"/>
      <c r="D128" s="15"/>
    </row>
    <row r="129" s="2" customFormat="1" ht="12.75">
      <c r="D129" s="15"/>
    </row>
    <row r="130" spans="2:4" s="2" customFormat="1" ht="12.75">
      <c r="B130" s="5"/>
      <c r="D130" s="15"/>
    </row>
    <row r="131" spans="2:4" s="2" customFormat="1" ht="12.75">
      <c r="B131" s="5"/>
      <c r="D131" s="15"/>
    </row>
    <row r="132" spans="2:4" s="2" customFormat="1" ht="12.75">
      <c r="B132" s="5"/>
      <c r="D132" s="15"/>
    </row>
    <row r="133" spans="2:4" s="2" customFormat="1" ht="12.75">
      <c r="B133" s="28"/>
      <c r="D133" s="15"/>
    </row>
    <row r="134" s="2" customFormat="1" ht="12.75">
      <c r="D134" s="15"/>
    </row>
    <row r="135" spans="2:4" s="2" customFormat="1" ht="12.75">
      <c r="B135" s="5"/>
      <c r="D135" s="15"/>
    </row>
    <row r="136" spans="2:4" s="2" customFormat="1" ht="12.75">
      <c r="B136" s="5"/>
      <c r="D136" s="15"/>
    </row>
    <row r="137" spans="2:4" s="2" customFormat="1" ht="12.75">
      <c r="B137" s="5"/>
      <c r="D137" s="15"/>
    </row>
    <row r="138" spans="2:4" s="2" customFormat="1" ht="12.75">
      <c r="B138" s="28"/>
      <c r="D138" s="15"/>
    </row>
    <row r="139" s="2" customFormat="1" ht="12.75">
      <c r="D139" s="15"/>
    </row>
    <row r="140" spans="2:4" s="2" customFormat="1" ht="12.75">
      <c r="B140" s="5"/>
      <c r="D140" s="15"/>
    </row>
    <row r="141" spans="2:4" s="2" customFormat="1" ht="12.75">
      <c r="B141" s="5"/>
      <c r="D141" s="15"/>
    </row>
    <row r="142" spans="2:4" s="2" customFormat="1" ht="12.75">
      <c r="B142" s="5"/>
      <c r="D142" s="15"/>
    </row>
    <row r="143" spans="2:4" s="2" customFormat="1" ht="12.75">
      <c r="B143" s="28"/>
      <c r="D143" s="15"/>
    </row>
    <row r="144" s="2" customFormat="1" ht="12.75">
      <c r="D144" s="15"/>
    </row>
    <row r="145" spans="2:4" s="2" customFormat="1" ht="12.75">
      <c r="B145" s="5"/>
      <c r="D145" s="15"/>
    </row>
    <row r="146" s="2" customFormat="1" ht="12.75">
      <c r="B146" s="5"/>
    </row>
    <row r="147" s="2" customFormat="1" ht="12.75">
      <c r="B147" s="5"/>
    </row>
    <row r="148" s="2" customFormat="1" ht="12.75">
      <c r="B148" s="28"/>
    </row>
    <row r="149" s="2" customFormat="1" ht="12.75"/>
    <row r="150" s="2" customFormat="1" ht="12.75">
      <c r="B150" s="5"/>
    </row>
    <row r="151" s="2" customFormat="1" ht="12.75">
      <c r="B151" s="5"/>
    </row>
    <row r="152" s="2" customFormat="1" ht="12.75">
      <c r="B152" s="5"/>
    </row>
    <row r="153" s="2" customFormat="1" ht="12.75">
      <c r="B153" s="28"/>
    </row>
    <row r="154" s="2" customFormat="1" ht="12.75"/>
    <row r="155" s="2" customFormat="1" ht="12.75">
      <c r="B155" s="5"/>
    </row>
    <row r="156" s="2" customFormat="1" ht="12.75">
      <c r="B156" s="5"/>
    </row>
    <row r="157" s="2" customFormat="1" ht="12.75">
      <c r="B157" s="5"/>
    </row>
    <row r="158" s="2" customFormat="1" ht="12.75">
      <c r="B158" s="28"/>
    </row>
    <row r="159" s="2" customFormat="1" ht="12.75"/>
    <row r="160" s="2" customFormat="1" ht="12.75">
      <c r="B160" s="5"/>
    </row>
    <row r="161" s="2" customFormat="1" ht="12.75">
      <c r="B161" s="5"/>
    </row>
    <row r="162" s="2" customFormat="1" ht="12.75">
      <c r="B162" s="5"/>
    </row>
    <row r="163" s="2" customFormat="1" ht="12.75">
      <c r="B163" s="28"/>
    </row>
    <row r="164" s="2" customFormat="1" ht="12.75"/>
    <row r="165" s="2" customFormat="1" ht="12.75">
      <c r="B165" s="5"/>
    </row>
    <row r="166" s="2" customFormat="1" ht="12.75">
      <c r="B166" s="5"/>
    </row>
    <row r="167" s="2" customFormat="1" ht="12.75">
      <c r="B167" s="5"/>
    </row>
    <row r="168" s="2" customFormat="1" ht="12.75">
      <c r="B168" s="28"/>
    </row>
    <row r="169" s="2" customFormat="1" ht="12.75"/>
    <row r="170" s="2" customFormat="1" ht="12.75">
      <c r="B170" s="5"/>
    </row>
    <row r="171" s="2" customFormat="1" ht="12.75">
      <c r="B171" s="5"/>
    </row>
    <row r="172" s="2" customFormat="1" ht="12.75">
      <c r="B172" s="5"/>
    </row>
    <row r="173" s="2" customFormat="1" ht="12.75">
      <c r="B173" s="28"/>
    </row>
    <row r="174" s="2" customFormat="1" ht="12.75"/>
    <row r="175" s="2" customFormat="1" ht="12.75">
      <c r="B175" s="5"/>
    </row>
    <row r="176" s="2" customFormat="1" ht="12.75">
      <c r="B176" s="5"/>
    </row>
    <row r="177" s="2" customFormat="1" ht="12.75">
      <c r="B177" s="5"/>
    </row>
    <row r="178" s="2" customFormat="1" ht="12.75">
      <c r="B178" s="28"/>
    </row>
    <row r="179" s="2" customFormat="1" ht="12.75"/>
    <row r="180" s="2" customFormat="1" ht="12.75">
      <c r="B180" s="5"/>
    </row>
    <row r="181" s="2" customFormat="1" ht="12.75">
      <c r="B181" s="5"/>
    </row>
    <row r="182" s="2" customFormat="1" ht="12.75">
      <c r="B182" s="5"/>
    </row>
    <row r="183" s="2" customFormat="1" ht="12.75">
      <c r="B183" s="28"/>
    </row>
    <row r="184" s="2" customFormat="1" ht="12.75"/>
    <row r="185" s="2" customFormat="1" ht="12.75">
      <c r="B185" s="5"/>
    </row>
    <row r="186" s="2" customFormat="1" ht="12.75">
      <c r="B186" s="5"/>
    </row>
    <row r="187" s="2" customFormat="1" ht="12.75">
      <c r="B187" s="5"/>
    </row>
    <row r="188" s="2" customFormat="1" ht="12.75">
      <c r="B188" s="28"/>
    </row>
    <row r="189" s="2" customFormat="1" ht="12.75"/>
    <row r="190" s="2" customFormat="1" ht="12.75">
      <c r="B190" s="5"/>
    </row>
    <row r="191" s="2" customFormat="1" ht="12.75">
      <c r="B191" s="5"/>
    </row>
    <row r="192" s="2" customFormat="1" ht="12.75">
      <c r="B192" s="5"/>
    </row>
    <row r="193" s="2" customFormat="1" ht="12.75">
      <c r="B193" s="28"/>
    </row>
    <row r="194" s="2" customFormat="1" ht="12.75"/>
    <row r="195" s="2" customFormat="1" ht="12.75">
      <c r="B195" s="5"/>
    </row>
    <row r="196" s="2" customFormat="1" ht="12.75">
      <c r="B196" s="5"/>
    </row>
    <row r="197" s="2" customFormat="1" ht="12.75">
      <c r="B197" s="5"/>
    </row>
    <row r="198" s="2" customFormat="1" ht="12.75">
      <c r="B198" s="28"/>
    </row>
    <row r="199" s="2" customFormat="1" ht="12.75"/>
    <row r="200" s="2" customFormat="1" ht="12.75">
      <c r="B200" s="5"/>
    </row>
    <row r="201" s="2" customFormat="1" ht="12.75">
      <c r="B201" s="5"/>
    </row>
    <row r="202" s="2" customFormat="1" ht="12.75">
      <c r="B202" s="5"/>
    </row>
    <row r="203" s="2" customFormat="1" ht="12.75">
      <c r="B203" s="28"/>
    </row>
    <row r="204" s="2" customFormat="1" ht="12.75"/>
    <row r="205" s="2" customFormat="1" ht="12.75">
      <c r="B205" s="5"/>
    </row>
    <row r="206" s="2" customFormat="1" ht="12.75">
      <c r="B206" s="5"/>
    </row>
    <row r="207" s="2" customFormat="1" ht="12.75">
      <c r="B207" s="5"/>
    </row>
    <row r="208" s="2" customFormat="1" ht="12.75">
      <c r="B208" s="28"/>
    </row>
    <row r="209" s="2" customFormat="1" ht="12.75"/>
    <row r="210" s="2" customFormat="1" ht="12.75">
      <c r="B210" s="5"/>
    </row>
    <row r="211" s="2" customFormat="1" ht="12.75">
      <c r="B211" s="5"/>
    </row>
    <row r="212" s="2" customFormat="1" ht="12.75">
      <c r="B212" s="5"/>
    </row>
    <row r="213" s="2" customFormat="1" ht="12.75">
      <c r="B213" s="28"/>
    </row>
    <row r="214" s="2" customFormat="1" ht="12.75"/>
    <row r="215" s="2" customFormat="1" ht="12.75">
      <c r="B215" s="5"/>
    </row>
    <row r="216" s="2" customFormat="1" ht="12.75">
      <c r="B216" s="5"/>
    </row>
    <row r="217" s="2" customFormat="1" ht="12.75">
      <c r="B217" s="5"/>
    </row>
    <row r="218" s="2" customFormat="1" ht="12.75">
      <c r="B218" s="28"/>
    </row>
    <row r="219" s="2" customFormat="1" ht="12.75"/>
    <row r="220" s="2" customFormat="1" ht="12.75">
      <c r="B220" s="5"/>
    </row>
    <row r="221" s="2" customFormat="1" ht="12.75">
      <c r="B221" s="5"/>
    </row>
    <row r="222" s="2" customFormat="1" ht="12.75">
      <c r="B222" s="5"/>
    </row>
    <row r="223" s="2" customFormat="1" ht="12.75">
      <c r="B223" s="28"/>
    </row>
    <row r="224" s="2" customFormat="1" ht="12.75"/>
    <row r="225" s="2" customFormat="1" ht="12.75">
      <c r="B225" s="5"/>
    </row>
    <row r="226" s="2" customFormat="1" ht="12.75">
      <c r="B226" s="5"/>
    </row>
    <row r="227" s="2" customFormat="1" ht="12.75">
      <c r="B227" s="5"/>
    </row>
    <row r="228" s="2" customFormat="1" ht="12.75">
      <c r="B228" s="28"/>
    </row>
    <row r="229" s="2" customFormat="1" ht="12.75"/>
    <row r="230" s="2" customFormat="1" ht="12.75">
      <c r="B230" s="5"/>
    </row>
    <row r="231" s="2" customFormat="1" ht="12.75">
      <c r="B231" s="5"/>
    </row>
    <row r="232" s="2" customFormat="1" ht="12.75">
      <c r="B232" s="5"/>
    </row>
    <row r="233" s="2" customFormat="1" ht="12.75">
      <c r="B233" s="28"/>
    </row>
    <row r="234" s="2" customFormat="1" ht="12.75"/>
    <row r="235" s="2" customFormat="1" ht="12.75">
      <c r="B235" s="5"/>
    </row>
    <row r="236" s="2" customFormat="1" ht="12.75">
      <c r="B236" s="5"/>
    </row>
    <row r="237" s="2" customFormat="1" ht="12.75"/>
    <row r="238" s="2" customFormat="1" ht="12.75">
      <c r="B238" s="27"/>
    </row>
    <row r="239" s="2" customFormat="1" ht="12.75">
      <c r="B239" s="5"/>
    </row>
    <row r="240" s="2" customFormat="1" ht="12.75">
      <c r="B240" s="5"/>
    </row>
    <row r="241" s="2" customFormat="1" ht="12.75">
      <c r="B241" s="28"/>
    </row>
    <row r="242" s="2" customFormat="1" ht="12.75"/>
    <row r="243" s="2" customFormat="1" ht="12.75">
      <c r="B243" s="5"/>
    </row>
    <row r="244" s="2" customFormat="1" ht="12.75">
      <c r="B244" s="5"/>
    </row>
    <row r="245" s="2" customFormat="1" ht="12.75"/>
    <row r="246" s="2" customFormat="1" ht="12.75">
      <c r="B246" s="27"/>
    </row>
    <row r="247" s="2" customFormat="1" ht="12.75">
      <c r="B247" s="5"/>
    </row>
    <row r="248" s="2" customFormat="1" ht="12.75">
      <c r="B248" s="5"/>
    </row>
    <row r="249" s="2" customFormat="1" ht="12.75">
      <c r="B249" s="28"/>
    </row>
    <row r="250" s="2" customFormat="1" ht="12.75"/>
    <row r="251" s="2" customFormat="1" ht="12.75">
      <c r="B251" s="5"/>
    </row>
    <row r="252" s="2" customFormat="1" ht="12.75">
      <c r="B252" s="5"/>
    </row>
    <row r="253" s="2" customFormat="1" ht="12.75"/>
    <row r="254" s="2" customFormat="1" ht="12.75">
      <c r="B254" s="27"/>
    </row>
    <row r="255" s="2" customFormat="1" ht="12.75">
      <c r="B255" s="5"/>
    </row>
    <row r="256" s="2" customFormat="1" ht="12.75">
      <c r="B256" s="5"/>
    </row>
    <row r="257" s="2" customFormat="1" ht="12.75">
      <c r="B257" s="28"/>
    </row>
    <row r="258" s="2" customFormat="1" ht="12.75"/>
    <row r="259" s="2" customFormat="1" ht="12.75">
      <c r="B259" s="5"/>
    </row>
    <row r="260" s="2" customFormat="1" ht="12.75">
      <c r="B260" s="5"/>
    </row>
    <row r="261" s="2" customFormat="1" ht="12.75"/>
    <row r="262" s="2" customFormat="1" ht="12.75">
      <c r="B262" s="27"/>
    </row>
    <row r="263" s="2" customFormat="1" ht="12.75">
      <c r="B263" s="5"/>
    </row>
    <row r="264" s="2" customFormat="1" ht="12.75">
      <c r="B264" s="5"/>
    </row>
    <row r="265" s="2" customFormat="1" ht="12.75">
      <c r="B265" s="28"/>
    </row>
    <row r="266" s="2" customFormat="1" ht="12.75"/>
    <row r="267" s="2" customFormat="1" ht="12.75">
      <c r="B267" s="5"/>
    </row>
    <row r="268" s="2" customFormat="1" ht="12.75">
      <c r="B268" s="5"/>
    </row>
    <row r="269" s="2" customFormat="1" ht="12.75"/>
    <row r="270" s="2" customFormat="1" ht="12.75">
      <c r="B270" s="27"/>
    </row>
    <row r="271" s="2" customFormat="1" ht="12.75">
      <c r="B271" s="5"/>
    </row>
    <row r="272" s="2" customFormat="1" ht="12.75">
      <c r="B272" s="5"/>
    </row>
    <row r="273" s="2" customFormat="1" ht="12.75">
      <c r="B273" s="28"/>
    </row>
    <row r="274" s="2" customFormat="1" ht="12.75"/>
    <row r="275" s="2" customFormat="1" ht="12.75">
      <c r="B275" s="5"/>
    </row>
    <row r="276" s="2" customFormat="1" ht="12.75">
      <c r="B276" s="5"/>
    </row>
    <row r="277" s="2" customFormat="1" ht="12.75"/>
    <row r="278" s="2" customFormat="1" ht="12.75">
      <c r="B278" s="27"/>
    </row>
    <row r="279" s="2" customFormat="1" ht="12.75">
      <c r="B279" s="5"/>
    </row>
    <row r="280" s="2" customFormat="1" ht="12.75">
      <c r="B280" s="5"/>
    </row>
    <row r="281" s="2" customFormat="1" ht="12.75">
      <c r="B281" s="28"/>
    </row>
    <row r="282" s="2" customFormat="1" ht="12.75"/>
    <row r="283" s="2" customFormat="1" ht="12.75">
      <c r="B283" s="5"/>
    </row>
    <row r="284" s="2" customFormat="1" ht="12.75">
      <c r="B284" s="5"/>
    </row>
    <row r="285" s="2" customFormat="1" ht="12.75"/>
    <row r="286" s="2" customFormat="1" ht="12.75">
      <c r="B286" s="27"/>
    </row>
    <row r="287" s="2" customFormat="1" ht="12.75">
      <c r="B287" s="5"/>
    </row>
    <row r="288" s="2" customFormat="1" ht="12.75">
      <c r="B288" s="5"/>
    </row>
    <row r="289" s="2" customFormat="1" ht="12.75">
      <c r="B289" s="28"/>
    </row>
    <row r="290" s="2" customFormat="1" ht="12.75"/>
    <row r="291" s="2" customFormat="1" ht="12.75">
      <c r="B291" s="5"/>
    </row>
    <row r="292" s="2" customFormat="1" ht="12.75">
      <c r="B292" s="5"/>
    </row>
    <row r="293" s="2" customFormat="1" ht="12.75"/>
    <row r="294" s="2" customFormat="1" ht="12.75">
      <c r="B294" s="27"/>
    </row>
    <row r="295" s="2" customFormat="1" ht="12.75">
      <c r="B295" s="5"/>
    </row>
    <row r="296" s="2" customFormat="1" ht="12.75">
      <c r="B296" s="5"/>
    </row>
    <row r="297" s="2" customFormat="1" ht="12.75">
      <c r="B297" s="28"/>
    </row>
    <row r="298" s="2" customFormat="1" ht="12.75"/>
    <row r="299" s="2" customFormat="1" ht="12.75">
      <c r="B299" s="5"/>
    </row>
    <row r="300" s="2" customFormat="1" ht="12.75">
      <c r="B300" s="5"/>
    </row>
    <row r="301" s="2" customFormat="1" ht="12.75"/>
    <row r="302" s="2" customFormat="1" ht="12.75">
      <c r="B302" s="27"/>
    </row>
    <row r="303" s="2" customFormat="1" ht="12.75">
      <c r="B303" s="5"/>
    </row>
    <row r="304" s="2" customFormat="1" ht="12.75">
      <c r="B304" s="5"/>
    </row>
    <row r="305" s="2" customFormat="1" ht="12.75">
      <c r="B305" s="28"/>
    </row>
    <row r="306" s="2" customFormat="1" ht="12.75"/>
    <row r="307" s="2" customFormat="1" ht="12.75">
      <c r="B307" s="5"/>
    </row>
    <row r="308" s="2" customFormat="1" ht="12.75">
      <c r="B308" s="5"/>
    </row>
    <row r="309" s="2" customFormat="1" ht="12.75"/>
    <row r="310" s="2" customFormat="1" ht="12.75">
      <c r="B310" s="27"/>
    </row>
    <row r="311" s="2" customFormat="1" ht="12.75">
      <c r="B311" s="5"/>
    </row>
    <row r="312" s="2" customFormat="1" ht="12.75">
      <c r="B312" s="5"/>
    </row>
    <row r="313" s="2" customFormat="1" ht="12.75">
      <c r="B313" s="28"/>
    </row>
    <row r="314" s="2" customFormat="1" ht="12.75"/>
    <row r="315" s="2" customFormat="1" ht="12.75">
      <c r="B315" s="5"/>
    </row>
    <row r="316" s="2" customFormat="1" ht="12.75">
      <c r="B316" s="5"/>
    </row>
    <row r="317" s="2" customFormat="1" ht="12.75"/>
    <row r="318" s="2" customFormat="1" ht="12.75">
      <c r="B318" s="27"/>
    </row>
    <row r="319" s="2" customFormat="1" ht="12.75">
      <c r="B319" s="5"/>
    </row>
    <row r="320" s="2" customFormat="1" ht="12.75">
      <c r="B320" s="5"/>
    </row>
    <row r="321" s="2" customFormat="1" ht="12.75">
      <c r="B321" s="28"/>
    </row>
    <row r="322" s="2" customFormat="1" ht="12.75"/>
    <row r="323" s="2" customFormat="1" ht="12.75">
      <c r="B323" s="5"/>
    </row>
    <row r="324" s="2" customFormat="1" ht="12.75">
      <c r="B324" s="5"/>
    </row>
    <row r="325" s="2" customFormat="1" ht="12.75"/>
    <row r="326" s="2" customFormat="1" ht="12.75">
      <c r="B326" s="27"/>
    </row>
    <row r="327" s="2" customFormat="1" ht="12.75">
      <c r="B327" s="5"/>
    </row>
    <row r="328" s="2" customFormat="1" ht="12.75">
      <c r="B328" s="5"/>
    </row>
    <row r="329" s="2" customFormat="1" ht="12.75">
      <c r="B329" s="28"/>
    </row>
    <row r="330" s="2" customFormat="1" ht="12.75"/>
    <row r="331" s="2" customFormat="1" ht="12.75">
      <c r="B331" s="5"/>
    </row>
    <row r="332" s="2" customFormat="1" ht="12.75">
      <c r="B332" s="5"/>
    </row>
    <row r="333" s="2" customFormat="1" ht="12.75"/>
    <row r="334" s="2" customFormat="1" ht="12.75">
      <c r="B334" s="27"/>
    </row>
    <row r="335" s="2" customFormat="1" ht="12.75">
      <c r="B335" s="5"/>
    </row>
    <row r="336" s="2" customFormat="1" ht="12.75">
      <c r="B336" s="5"/>
    </row>
    <row r="337" s="2" customFormat="1" ht="12.75">
      <c r="B337" s="28"/>
    </row>
    <row r="338" s="2" customFormat="1" ht="12.75"/>
    <row r="339" s="2" customFormat="1" ht="12.75">
      <c r="B339" s="5"/>
    </row>
    <row r="340" s="2" customFormat="1" ht="12.75">
      <c r="B340" s="5"/>
    </row>
    <row r="341" s="2" customFormat="1" ht="12.75"/>
    <row r="342" s="2" customFormat="1" ht="12.75">
      <c r="B342" s="27"/>
    </row>
    <row r="343" s="2" customFormat="1" ht="12.75">
      <c r="B343" s="5"/>
    </row>
    <row r="344" s="2" customFormat="1" ht="12.75">
      <c r="B344" s="5"/>
    </row>
    <row r="345" s="2" customFormat="1" ht="12.75">
      <c r="B345" s="28"/>
    </row>
    <row r="346" s="2" customFormat="1" ht="12.75"/>
    <row r="347" s="2" customFormat="1" ht="12.75">
      <c r="B347" s="5"/>
    </row>
    <row r="348" s="2" customFormat="1" ht="12.75">
      <c r="B348" s="5"/>
    </row>
    <row r="349" s="2" customFormat="1" ht="12.75"/>
    <row r="350" s="2" customFormat="1" ht="12.75">
      <c r="B350" s="27"/>
    </row>
    <row r="351" s="2" customFormat="1" ht="12.75">
      <c r="B351" s="5"/>
    </row>
    <row r="352" s="2" customFormat="1" ht="12.75">
      <c r="B352" s="5"/>
    </row>
    <row r="353" s="2" customFormat="1" ht="12.75">
      <c r="B353" s="28"/>
    </row>
    <row r="354" s="2" customFormat="1" ht="12.75"/>
    <row r="355" s="2" customFormat="1" ht="12.75">
      <c r="B355" s="5"/>
    </row>
    <row r="356" s="2" customFormat="1" ht="12.75">
      <c r="B356" s="5"/>
    </row>
    <row r="357" s="2" customFormat="1" ht="12.75"/>
    <row r="358" s="2" customFormat="1" ht="12.75">
      <c r="B358" s="27"/>
    </row>
    <row r="359" s="2" customFormat="1" ht="12.75">
      <c r="B359" s="5"/>
    </row>
    <row r="360" s="2" customFormat="1" ht="12.75">
      <c r="B360" s="5"/>
    </row>
    <row r="361" s="2" customFormat="1" ht="12.75">
      <c r="B361" s="28"/>
    </row>
    <row r="362" s="2" customFormat="1" ht="12.75"/>
    <row r="363" s="2" customFormat="1" ht="12.75">
      <c r="B363" s="5"/>
    </row>
    <row r="364" s="2" customFormat="1" ht="12.75">
      <c r="B364" s="5"/>
    </row>
    <row r="365" s="2" customFormat="1" ht="12.75"/>
    <row r="366" s="2" customFormat="1" ht="12.75">
      <c r="B366" s="27"/>
    </row>
    <row r="367" s="2" customFormat="1" ht="12.75">
      <c r="B367" s="5"/>
    </row>
    <row r="368" s="2" customFormat="1" ht="12.75">
      <c r="B368" s="5"/>
    </row>
    <row r="369" s="2" customFormat="1" ht="12.75">
      <c r="B369" s="28"/>
    </row>
    <row r="370" s="2" customFormat="1" ht="12.75"/>
    <row r="371" s="2" customFormat="1" ht="12.75">
      <c r="B371" s="5"/>
    </row>
    <row r="372" s="2" customFormat="1" ht="12.75">
      <c r="B372" s="5"/>
    </row>
    <row r="373" s="2" customFormat="1" ht="12.75"/>
    <row r="374" s="2" customFormat="1" ht="12.75">
      <c r="B374" s="27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71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2016-03-01T07:09:14Z</dcterms:modified>
  <cp:category/>
  <cp:version/>
  <cp:contentType/>
  <cp:contentStatus/>
</cp:coreProperties>
</file>