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שנה " sheetId="2" r:id="rId2"/>
    <sheet name="פרוט עמלות ניהול חיצוני לשנה" sheetId="3" r:id="rId3"/>
  </sheets>
  <definedNames>
    <definedName name="_xlnm.Print_Area" localSheetId="0">'סך התשלומים ששולמו בגין כל סוג'!$B$1:$C$30</definedName>
    <definedName name="_xlnm.Print_Area" localSheetId="1">'פרוט עמלות והוצאות לשנה '!$A$1:$C$54</definedName>
    <definedName name="_xlnm.Print_Area" localSheetId="2">'פרוט עמלות ניהול חיצוני לשנה'!$A$1:$E$51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<sst xmlns="http://schemas.openxmlformats.org/spreadsheetml/2006/main" count="122" uniqueCount="92">
  <si>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</si>
  <si>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</si>
  <si>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</si>
  <si>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</si>
  <si>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</si>
  <si>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</si>
  <si>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</si>
  <si>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</si>
  <si>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</si>
  <si>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</si>
  <si>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</si>
  <si>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</si>
  <si>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</si>
  <si>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</si>
  <si>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</si>
  <si>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</si>
  <si>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</si>
  <si>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</si>
  <si>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</si>
  <si>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</si>
  <si>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</si>
  <si>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</si>
  <si>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</si>
  <si>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</si>
  <si>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</si>
  <si>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</si>
  <si>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</si>
  <si>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</si>
  <si>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</si>
  <si>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</si>
  <si>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</si>
  <si>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</si>
  <si>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</si>
  <si>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</si>
  <si>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</si>
  <si>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</si>
  <si>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</si>
  <si>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</si>
  <si>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</si>
  <si>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</si>
  <si>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</si>
  <si>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</si>
  <si>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</si>
  <si>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</si>
  <si>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</si>
  <si>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</si>
  <si>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</si>
  <si>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</si>
  <si>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</si>
  <si>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</si>
  <si>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</si>
  <si>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</si>
  <si>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</si>
  <si>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</si>
  <si>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</si>
  <si>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</si>
  <si>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</si>
  <si>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</si>
  <si>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</si>
  <si>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</si>
  <si>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</si>
  <si>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</si>
  <si>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</si>
  <si>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</si>
  <si>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</si>
  <si>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</si>
  <si>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</si>
  <si>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</si>
  <si>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</si>
  <si>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</si>
  <si>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</si>
  <si>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ברוקר א</t>
  </si>
  <si>
    <t xml:space="preserve"> קופה 1479 כלנית - סך התשלומים ששולמו בגין כל סוג של הוצאה ישירה לשנה המסתיימת ביום: 31/12/2014 </t>
  </si>
  <si>
    <t>הבנק הבינלאומי</t>
  </si>
  <si>
    <t>דיסקונט</t>
  </si>
  <si>
    <t>אי.בי.איי</t>
  </si>
  <si>
    <t xml:space="preserve">הרבור </t>
  </si>
  <si>
    <t>PI EMERGING MARKETS SEGREGATED</t>
  </si>
  <si>
    <t>PERMAL MULTI-MANAGER FUNDS -P</t>
  </si>
  <si>
    <t xml:space="preserve">הראל ארגו </t>
  </si>
  <si>
    <t>JUPITER</t>
  </si>
  <si>
    <t>DARWIN</t>
  </si>
  <si>
    <t>BSPARCI/BSP</t>
  </si>
  <si>
    <t>הראל</t>
  </si>
  <si>
    <t xml:space="preserve">הראל </t>
  </si>
  <si>
    <t>קסם</t>
  </si>
  <si>
    <t>iShares</t>
  </si>
  <si>
    <t>SPDR</t>
  </si>
  <si>
    <t>WISDOMTREE</t>
  </si>
  <si>
    <t>EGSHARES</t>
  </si>
  <si>
    <t xml:space="preserve">ETF BANK </t>
  </si>
  <si>
    <t xml:space="preserve">מחזור עסקאות באלפי ש"ח 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</si>
</sst>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dd/mm/yy"/>
    <numFmt numFmtId="185" formatCode="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181" fontId="0" fillId="0" borderId="0" xfId="39" applyNumberFormat="1" applyFont="1" applyAlignment="1">
      <alignment horizontal="right" vertical="center"/>
      <protection/>
    </xf>
    <xf numFmtId="0" fontId="22" fillId="0" borderId="0" xfId="40" applyAlignment="1">
      <alignment horizontal="right"/>
      <protection/>
    </xf>
    <xf numFmtId="0" fontId="40" fillId="0" borderId="0" xfId="40" applyFont="1" applyAlignment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43" fontId="40" fillId="0" borderId="0" xfId="35" applyFont="1" applyAlignment="1">
      <alignment horizontal="right"/>
    </xf>
    <xf numFmtId="43" fontId="40" fillId="0" borderId="0" xfId="35" applyFont="1" applyAlignment="1">
      <alignment/>
    </xf>
    <xf numFmtId="43" fontId="40" fillId="0" borderId="0" xfId="35" applyFont="1" applyFill="1" applyAlignment="1">
      <alignment/>
    </xf>
    <xf numFmtId="0" fontId="1" fillId="0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rightToLeft="1" tabSelected="1" zoomScalePageLayoutView="0" workbookViewId="0" topLeftCell="A1">
      <selection activeCell="C9" sqref="C9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0" customWidth="1"/>
  </cols>
  <sheetData>
    <row r="1" spans="2:4" ht="12.75">
      <c r="B1" s="24"/>
      <c r="C1" s="24" t="s">
        <v>72</v>
      </c>
      <c r="D1" s="33"/>
    </row>
    <row r="2" spans="1:3" ht="27.75" customHeight="1">
      <c r="A2" s="3"/>
      <c r="B2" s="3"/>
      <c r="C2" s="4" t="s">
        <v>0</v>
      </c>
    </row>
    <row r="3" spans="1:3" ht="12.75">
      <c r="A3" s="4"/>
      <c r="B3" s="20" t="s">
        <v>22</v>
      </c>
      <c r="C3" s="23">
        <f>SUM(C4:C5)</f>
        <v>362.14300000000003</v>
      </c>
    </row>
    <row r="4" spans="1:3" ht="12.75">
      <c r="A4" s="4"/>
      <c r="B4" s="21" t="s">
        <v>28</v>
      </c>
      <c r="C4" s="15">
        <f>'פרוט עמלות והוצאות לשנה '!C4</f>
        <v>0</v>
      </c>
    </row>
    <row r="5" spans="1:3" ht="12.75">
      <c r="A5" s="4"/>
      <c r="B5" s="21" t="s">
        <v>29</v>
      </c>
      <c r="C5" s="15">
        <f>'פרוט עמלות והוצאות לשנה '!C8</f>
        <v>362.14300000000003</v>
      </c>
    </row>
    <row r="6" spans="1:3" ht="12.75">
      <c r="A6" s="4"/>
      <c r="B6" s="4"/>
      <c r="C6" s="15"/>
    </row>
    <row r="7" spans="1:3" ht="12.75">
      <c r="A7" s="4"/>
      <c r="B7" s="20" t="s">
        <v>23</v>
      </c>
      <c r="C7" s="15">
        <f>SUM(C8:C9)</f>
        <v>230.083</v>
      </c>
    </row>
    <row r="8" spans="1:3" ht="12.75">
      <c r="A8" s="4"/>
      <c r="B8" s="21" t="s">
        <v>30</v>
      </c>
      <c r="C8" s="15">
        <f>'פרוט עמלות והוצאות לשנה '!C18</f>
        <v>0</v>
      </c>
    </row>
    <row r="9" spans="1:3" ht="12.75">
      <c r="A9" s="4"/>
      <c r="B9" s="21" t="s">
        <v>31</v>
      </c>
      <c r="C9" s="15">
        <f>'פרוט עמלות והוצאות לשנה '!C22</f>
        <v>230.083</v>
      </c>
    </row>
    <row r="10" spans="1:3" ht="12.75">
      <c r="A10" s="4"/>
      <c r="B10" s="4"/>
      <c r="C10" s="15"/>
    </row>
    <row r="11" spans="1:3" ht="12.75">
      <c r="A11" s="4"/>
      <c r="B11" s="4"/>
      <c r="C11" s="15"/>
    </row>
    <row r="12" spans="1:3" ht="12.75">
      <c r="A12" s="4"/>
      <c r="B12" s="20" t="s">
        <v>32</v>
      </c>
      <c r="C12" s="15">
        <f>SUM(C13:C15)</f>
        <v>0</v>
      </c>
    </row>
    <row r="13" spans="1:3" ht="25.5">
      <c r="A13" s="4"/>
      <c r="B13" s="21" t="s">
        <v>33</v>
      </c>
      <c r="C13" s="15">
        <f>'פרוט עמלות והוצאות לשנה '!C32</f>
        <v>0</v>
      </c>
    </row>
    <row r="14" spans="1:3" ht="12.75">
      <c r="A14" s="4"/>
      <c r="B14" s="21" t="s">
        <v>34</v>
      </c>
      <c r="C14" s="15">
        <v>0</v>
      </c>
    </row>
    <row r="15" spans="1:3" ht="12.75">
      <c r="A15" s="4"/>
      <c r="B15" s="21" t="s">
        <v>35</v>
      </c>
      <c r="C15" s="15">
        <f>'פרוט עמלות והוצאות לשנה '!C38</f>
        <v>0</v>
      </c>
    </row>
    <row r="16" spans="1:3" ht="12.75">
      <c r="A16" s="4"/>
      <c r="B16" s="19"/>
      <c r="C16" s="15"/>
    </row>
    <row r="17" spans="1:3" ht="12.75">
      <c r="A17" s="4"/>
      <c r="B17" s="20" t="s">
        <v>24</v>
      </c>
      <c r="C17" s="18">
        <f>SUM(C18:C25)</f>
        <v>965.6411988994639</v>
      </c>
    </row>
    <row r="18" spans="1:3" ht="15" customHeight="1">
      <c r="A18" s="4"/>
      <c r="B18" s="21" t="s">
        <v>36</v>
      </c>
      <c r="C18" s="15">
        <f>'פרוט עמלות ניהול חיצוני לשנה'!C7</f>
        <v>28.607</v>
      </c>
    </row>
    <row r="19" spans="1:3" ht="14.25" customHeight="1">
      <c r="A19" s="4"/>
      <c r="B19" s="21" t="s">
        <v>37</v>
      </c>
      <c r="C19" s="15">
        <f>'פרוט עמלות ניהול חיצוני לשנה'!C4+'פרוט עמלות ניהול חיצוני לשנה'!C5+'פרוט עמלות ניהול חיצוני לשנה'!C6</f>
        <v>206.96699999999998</v>
      </c>
    </row>
    <row r="20" spans="1:3" ht="13.5" customHeight="1">
      <c r="A20" s="4"/>
      <c r="B20" s="21" t="s">
        <v>38</v>
      </c>
      <c r="C20" s="15">
        <f>'פרוט עמלות ניהול חיצוני לשנה'!C15</f>
        <v>0</v>
      </c>
    </row>
    <row r="21" spans="1:3" ht="12.75">
      <c r="A21" s="4"/>
      <c r="B21" s="21" t="s">
        <v>39</v>
      </c>
      <c r="C21" s="15">
        <f>'פרוט עמלות ניהול חיצוני לשנה'!C21</f>
        <v>0</v>
      </c>
    </row>
    <row r="22" spans="1:3" ht="12.75">
      <c r="A22" s="4"/>
      <c r="B22" s="21" t="s">
        <v>40</v>
      </c>
      <c r="C22" s="15">
        <f>'פרוט עמלות ניהול חיצוני לשנה'!C36</f>
        <v>312.7</v>
      </c>
    </row>
    <row r="23" spans="1:3" ht="12.75">
      <c r="A23" s="4"/>
      <c r="B23" s="21" t="s">
        <v>41</v>
      </c>
      <c r="C23" s="18">
        <f>'פרוט עמלות ניהול חיצוני לשנה'!C40</f>
        <v>148.53319889946383</v>
      </c>
    </row>
    <row r="24" spans="1:3" ht="14.25" customHeight="1">
      <c r="A24" s="4"/>
      <c r="B24" s="21" t="s">
        <v>42</v>
      </c>
      <c r="C24" s="15">
        <f>'פרוט עמלות ניהול חיצוני לשנה'!C32</f>
        <v>8.417</v>
      </c>
    </row>
    <row r="25" spans="1:3" ht="12.75">
      <c r="A25" s="4"/>
      <c r="B25" s="21" t="s">
        <v>43</v>
      </c>
      <c r="C25" s="15">
        <f>'פרוט עמלות ניהול חיצוני לשנה'!C29+'פרוט עמלות ניהול חיצוני לשנה'!C30+'פרוט עמלות ניהול חיצוני לשנה'!C31</f>
        <v>260.41700000000003</v>
      </c>
    </row>
    <row r="26" spans="1:3" ht="12.75">
      <c r="A26" s="4"/>
      <c r="B26" s="20"/>
      <c r="C26" s="18"/>
    </row>
    <row r="27" spans="1:3" ht="12.75">
      <c r="A27" s="4"/>
      <c r="B27" s="20" t="s">
        <v>25</v>
      </c>
      <c r="C27" s="15">
        <f>SUM(C28:C29)</f>
        <v>0</v>
      </c>
    </row>
    <row r="28" spans="1:3" ht="12.75">
      <c r="A28" s="4"/>
      <c r="B28" s="21" t="s">
        <v>44</v>
      </c>
      <c r="C28" s="15">
        <f>'פרוט עמלות והוצאות לשנה '!C44</f>
        <v>0</v>
      </c>
    </row>
    <row r="29" spans="1:3" ht="12.75">
      <c r="A29" s="4"/>
      <c r="B29" s="21" t="s">
        <v>45</v>
      </c>
      <c r="C29" s="15">
        <f>'פרוט עמלות והוצאות לשנה '!C50</f>
        <v>0</v>
      </c>
    </row>
    <row r="30" ht="12.75">
      <c r="B30" s="20"/>
    </row>
    <row r="31" spans="2:3" ht="12.75">
      <c r="B31" s="20" t="s">
        <v>46</v>
      </c>
      <c r="C31" s="18">
        <f>C3+C7+C12+C17+C27</f>
        <v>1557.8671988994638</v>
      </c>
    </row>
    <row r="32" ht="12.75">
      <c r="B32" s="20"/>
    </row>
    <row r="33" ht="12.75">
      <c r="B33" s="20" t="s">
        <v>26</v>
      </c>
    </row>
    <row r="34" spans="2:3" ht="25.5">
      <c r="B34" s="22" t="s">
        <v>47</v>
      </c>
      <c r="C34" s="2">
        <f>(C13+C17+C29)/C37</f>
        <v>0.0005283897216274672</v>
      </c>
    </row>
    <row r="35" spans="2:3" ht="12.75">
      <c r="B35" s="22" t="s">
        <v>27</v>
      </c>
      <c r="C35" s="2">
        <f>C31/C37</f>
        <v>0.000852450181803761</v>
      </c>
    </row>
    <row r="36" ht="12.75">
      <c r="B36" s="20"/>
    </row>
    <row r="37" spans="2:3" ht="12.75">
      <c r="B37" s="20" t="s">
        <v>48</v>
      </c>
      <c r="C37" s="18">
        <v>1827517</v>
      </c>
    </row>
    <row r="39" ht="14.25">
      <c r="C39" s="3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rightToLeft="1" zoomScalePageLayoutView="0" workbookViewId="0" topLeftCell="A1">
      <selection activeCell="C23" sqref="C23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39.140625" style="0" customWidth="1"/>
    <col min="4" max="6" width="8.28125" style="0" customWidth="1"/>
  </cols>
  <sheetData>
    <row r="1" spans="1:9" ht="12.75">
      <c r="A1" s="35" t="s">
        <v>72</v>
      </c>
      <c r="B1" s="35"/>
      <c r="C1" s="35"/>
      <c r="D1" s="6"/>
      <c r="E1" s="6"/>
      <c r="F1" s="6"/>
      <c r="G1" s="6"/>
      <c r="H1" s="6"/>
      <c r="I1" s="6"/>
    </row>
    <row r="2" ht="17.25" customHeight="1">
      <c r="C2" s="1" t="s">
        <v>0</v>
      </c>
    </row>
    <row r="3" spans="1:2" s="3" customFormat="1" ht="12.75">
      <c r="A3" s="4"/>
      <c r="B3" s="4" t="s">
        <v>49</v>
      </c>
    </row>
    <row r="4" spans="1:3" s="3" customFormat="1" ht="12.75">
      <c r="A4" s="4"/>
      <c r="B4" s="4" t="s">
        <v>3</v>
      </c>
      <c r="C4" s="15">
        <f>SUM(C5:C7)</f>
        <v>0</v>
      </c>
    </row>
    <row r="5" spans="2:3" s="3" customFormat="1" ht="12.75">
      <c r="B5" s="3" t="s">
        <v>71</v>
      </c>
      <c r="C5" s="14">
        <v>0</v>
      </c>
    </row>
    <row r="6" spans="2:3" s="3" customFormat="1" ht="12.75">
      <c r="B6" s="3" t="s">
        <v>4</v>
      </c>
      <c r="C6" s="14">
        <v>0</v>
      </c>
    </row>
    <row r="7" spans="2:3" s="3" customFormat="1" ht="12.75">
      <c r="B7" s="3" t="s">
        <v>10</v>
      </c>
      <c r="C7" s="14">
        <v>0</v>
      </c>
    </row>
    <row r="8" spans="1:3" s="3" customFormat="1" ht="12.75">
      <c r="A8" s="4"/>
      <c r="B8" s="4" t="s">
        <v>5</v>
      </c>
      <c r="C8" s="15">
        <f>SUM(C9:C14)</f>
        <v>362.14300000000003</v>
      </c>
    </row>
    <row r="9" spans="1:3" s="3" customFormat="1" ht="12.75">
      <c r="A9" s="4"/>
      <c r="B9" s="3" t="s">
        <v>69</v>
      </c>
      <c r="C9" s="14">
        <f>95620/1000</f>
        <v>95.62</v>
      </c>
    </row>
    <row r="10" spans="1:3" s="3" customFormat="1" ht="12.75">
      <c r="A10" s="4"/>
      <c r="B10" s="3" t="s">
        <v>73</v>
      </c>
      <c r="C10" s="14">
        <f>127287/1000</f>
        <v>127.287</v>
      </c>
    </row>
    <row r="11" spans="1:3" s="3" customFormat="1" ht="12.75">
      <c r="A11" s="4"/>
      <c r="B11" s="25" t="s">
        <v>74</v>
      </c>
      <c r="C11" s="14">
        <f>(44579+18768)/1000</f>
        <v>63.347</v>
      </c>
    </row>
    <row r="12" spans="1:3" s="3" customFormat="1" ht="12.75">
      <c r="A12" s="4"/>
      <c r="B12" s="25" t="s">
        <v>75</v>
      </c>
      <c r="C12" s="14">
        <f>(3484+33097)/1000</f>
        <v>36.581</v>
      </c>
    </row>
    <row r="13" spans="1:3" s="3" customFormat="1" ht="12.75">
      <c r="A13" s="4"/>
      <c r="B13" s="3" t="s">
        <v>70</v>
      </c>
      <c r="C13" s="14">
        <f>18788/1000</f>
        <v>18.788</v>
      </c>
    </row>
    <row r="14" spans="1:3" s="3" customFormat="1" ht="12.75">
      <c r="A14" s="4"/>
      <c r="B14" s="3" t="s">
        <v>10</v>
      </c>
      <c r="C14" s="14">
        <f>20520/1000</f>
        <v>20.52</v>
      </c>
    </row>
    <row r="15" spans="1:3" ht="12.75">
      <c r="A15" s="1"/>
      <c r="B15" s="1" t="s">
        <v>6</v>
      </c>
      <c r="C15" s="15">
        <f>C8+C4</f>
        <v>362.14300000000003</v>
      </c>
    </row>
    <row r="16" spans="1:3" ht="12.75">
      <c r="A16" s="1"/>
      <c r="B16" s="1"/>
      <c r="C16" s="15"/>
    </row>
    <row r="17" spans="1:3" s="3" customFormat="1" ht="12.75">
      <c r="A17" s="4"/>
      <c r="B17" s="4" t="s">
        <v>7</v>
      </c>
      <c r="C17" s="14"/>
    </row>
    <row r="18" spans="1:3" s="3" customFormat="1" ht="12.75">
      <c r="A18" s="4"/>
      <c r="B18" s="4" t="s">
        <v>3</v>
      </c>
      <c r="C18" s="15">
        <f>SUM(C19:C21)</f>
        <v>0</v>
      </c>
    </row>
    <row r="19" spans="2:3" s="3" customFormat="1" ht="12.75">
      <c r="B19" s="3" t="s">
        <v>8</v>
      </c>
      <c r="C19" s="14">
        <v>0</v>
      </c>
    </row>
    <row r="20" spans="2:3" s="3" customFormat="1" ht="12.75">
      <c r="B20" s="3" t="s">
        <v>9</v>
      </c>
      <c r="C20" s="14">
        <v>0</v>
      </c>
    </row>
    <row r="21" spans="2:3" s="3" customFormat="1" ht="12.75">
      <c r="B21" s="3" t="s">
        <v>10</v>
      </c>
      <c r="C21" s="14">
        <v>0</v>
      </c>
    </row>
    <row r="22" spans="1:3" s="3" customFormat="1" ht="12.75">
      <c r="A22" s="4"/>
      <c r="B22" s="4" t="s">
        <v>5</v>
      </c>
      <c r="C22" s="15">
        <f>SUM(C23:C25)</f>
        <v>230.083</v>
      </c>
    </row>
    <row r="23" spans="2:3" ht="12.75">
      <c r="B23" s="3" t="s">
        <v>69</v>
      </c>
      <c r="C23" s="14">
        <f>(140494+79618-13037)/1000</f>
        <v>207.075</v>
      </c>
    </row>
    <row r="24" spans="2:3" s="3" customFormat="1" ht="12.75">
      <c r="B24" s="5" t="s">
        <v>73</v>
      </c>
      <c r="C24" s="14">
        <f>23008/1000</f>
        <v>23.008</v>
      </c>
    </row>
    <row r="25" spans="2:3" s="3" customFormat="1" ht="12.75">
      <c r="B25" s="3" t="s">
        <v>10</v>
      </c>
      <c r="C25" s="14">
        <v>0</v>
      </c>
    </row>
    <row r="26" spans="1:3" s="3" customFormat="1" ht="12.75">
      <c r="A26" s="4"/>
      <c r="B26" s="4" t="s">
        <v>11</v>
      </c>
      <c r="C26" s="15">
        <f>C22+C18</f>
        <v>230.083</v>
      </c>
    </row>
    <row r="27" spans="1:3" s="3" customFormat="1" ht="12.75">
      <c r="A27" s="4"/>
      <c r="B27" s="4"/>
      <c r="C27" s="15"/>
    </row>
    <row r="28" spans="1:3" ht="12.75">
      <c r="A28" s="1"/>
      <c r="B28" s="1" t="s">
        <v>12</v>
      </c>
      <c r="C28" s="14"/>
    </row>
    <row r="29" spans="1:3" ht="12.75">
      <c r="A29" s="1"/>
      <c r="B29" s="5" t="s">
        <v>51</v>
      </c>
      <c r="C29" s="14">
        <v>0</v>
      </c>
    </row>
    <row r="30" spans="2:3" ht="12.75">
      <c r="B30" s="5" t="s">
        <v>52</v>
      </c>
      <c r="C30" s="16">
        <v>0</v>
      </c>
    </row>
    <row r="31" spans="2:3" ht="12.75">
      <c r="B31" s="12" t="s">
        <v>10</v>
      </c>
      <c r="C31" s="17">
        <v>0</v>
      </c>
    </row>
    <row r="32" spans="1:3" ht="12.75">
      <c r="A32" s="1"/>
      <c r="B32" s="1" t="s">
        <v>50</v>
      </c>
      <c r="C32" s="15">
        <f>SUM(C29:C31)</f>
        <v>0</v>
      </c>
    </row>
    <row r="33" spans="1:3" ht="12.75">
      <c r="A33" s="1"/>
      <c r="B33" s="1"/>
      <c r="C33" s="15"/>
    </row>
    <row r="34" spans="1:3" s="3" customFormat="1" ht="12.75">
      <c r="A34" s="4"/>
      <c r="B34" s="4" t="s">
        <v>54</v>
      </c>
      <c r="C34" s="14"/>
    </row>
    <row r="35" spans="2:3" s="3" customFormat="1" ht="12.75">
      <c r="B35" s="5" t="s">
        <v>51</v>
      </c>
      <c r="C35" s="14">
        <v>0</v>
      </c>
    </row>
    <row r="36" spans="2:3" s="3" customFormat="1" ht="12.75">
      <c r="B36" s="5" t="s">
        <v>52</v>
      </c>
      <c r="C36" s="14">
        <v>0</v>
      </c>
    </row>
    <row r="37" spans="2:3" s="3" customFormat="1" ht="12.75">
      <c r="B37" s="3" t="s">
        <v>10</v>
      </c>
      <c r="C37" s="14">
        <v>0</v>
      </c>
    </row>
    <row r="38" spans="1:3" ht="12.75">
      <c r="A38" s="1"/>
      <c r="B38" s="1" t="s">
        <v>53</v>
      </c>
      <c r="C38" s="15">
        <f>SUM(C35:C37)</f>
        <v>0</v>
      </c>
    </row>
    <row r="39" spans="1:3" ht="12.75">
      <c r="A39" s="1"/>
      <c r="B39" s="1"/>
      <c r="C39" s="15"/>
    </row>
    <row r="40" spans="1:3" ht="12.75">
      <c r="A40" s="1"/>
      <c r="B40" s="4" t="s">
        <v>55</v>
      </c>
      <c r="C40" s="15"/>
    </row>
    <row r="41" spans="1:3" ht="12.75">
      <c r="A41" s="1"/>
      <c r="B41" s="5" t="s">
        <v>51</v>
      </c>
      <c r="C41" s="16">
        <v>0</v>
      </c>
    </row>
    <row r="42" spans="1:3" ht="12.75">
      <c r="A42" s="1"/>
      <c r="B42" s="5" t="s">
        <v>52</v>
      </c>
      <c r="C42" s="16">
        <v>0</v>
      </c>
    </row>
    <row r="43" spans="1:3" ht="12.75">
      <c r="A43" s="1"/>
      <c r="B43" s="3" t="s">
        <v>10</v>
      </c>
      <c r="C43" s="16">
        <v>0</v>
      </c>
    </row>
    <row r="44" spans="1:3" ht="12.75">
      <c r="A44" s="1"/>
      <c r="B44" s="1" t="s">
        <v>56</v>
      </c>
      <c r="C44" s="15">
        <f>SUM(C41:C43)</f>
        <v>0</v>
      </c>
    </row>
    <row r="45" spans="1:3" ht="12.75">
      <c r="A45" s="1"/>
      <c r="B45" s="1"/>
      <c r="C45" s="15"/>
    </row>
    <row r="46" spans="1:3" ht="12.75">
      <c r="A46" s="1"/>
      <c r="B46" s="4" t="s">
        <v>57</v>
      </c>
      <c r="C46" s="15"/>
    </row>
    <row r="47" spans="1:3" ht="12.75">
      <c r="A47" s="1"/>
      <c r="B47" s="5" t="s">
        <v>51</v>
      </c>
      <c r="C47" s="16">
        <v>0</v>
      </c>
    </row>
    <row r="48" spans="1:3" ht="12.75">
      <c r="A48" s="1"/>
      <c r="B48" s="5" t="s">
        <v>52</v>
      </c>
      <c r="C48" s="16">
        <v>0</v>
      </c>
    </row>
    <row r="49" spans="1:3" ht="12.75">
      <c r="A49" s="1"/>
      <c r="B49" s="3" t="s">
        <v>10</v>
      </c>
      <c r="C49" s="16">
        <v>0</v>
      </c>
    </row>
    <row r="50" spans="1:3" ht="12.75">
      <c r="A50" s="1"/>
      <c r="B50" s="1" t="s">
        <v>58</v>
      </c>
      <c r="C50" s="15">
        <f>SUM(C47:C49)</f>
        <v>0</v>
      </c>
    </row>
    <row r="51" spans="1:3" ht="12.75">
      <c r="A51" s="1"/>
      <c r="B51" s="1"/>
      <c r="C51" s="15"/>
    </row>
    <row r="52" spans="1:3" s="3" customFormat="1" ht="12.75">
      <c r="A52" s="4"/>
      <c r="B52" s="4" t="s">
        <v>59</v>
      </c>
      <c r="C52" s="15">
        <f>C15+C26+C32+C38+C44+C50</f>
        <v>592.226</v>
      </c>
    </row>
    <row r="53" spans="1:3" s="3" customFormat="1" ht="12.75">
      <c r="A53" s="4"/>
      <c r="B53" s="4" t="s">
        <v>60</v>
      </c>
      <c r="C53" s="18">
        <f>'סך התשלומים ששולמו בגין כל סוג'!C37</f>
        <v>1827517</v>
      </c>
    </row>
    <row r="54" spans="2:3" ht="12.75">
      <c r="B54" s="4"/>
      <c r="C54" s="4" t="s">
        <v>15</v>
      </c>
    </row>
    <row r="55" ht="12.75">
      <c r="C55" s="13"/>
    </row>
    <row r="56" spans="2:3" ht="12.75">
      <c r="B56" s="4" t="s">
        <v>91</v>
      </c>
      <c r="C56" s="18">
        <f>901096694.598012/1000</f>
        <v>901096.694598012</v>
      </c>
    </row>
    <row r="57" ht="12.75">
      <c r="C57" s="3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rightToLeft="1" zoomScalePageLayoutView="0" workbookViewId="0" topLeftCell="A13">
      <selection activeCell="C38" sqref="C38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33.57421875" style="7" customWidth="1"/>
    <col min="5" max="5" width="13.8515625" style="0" bestFit="1" customWidth="1"/>
  </cols>
  <sheetData>
    <row r="1" spans="1:9" s="3" customFormat="1" ht="12.75">
      <c r="A1" s="35" t="s">
        <v>72</v>
      </c>
      <c r="B1" s="35"/>
      <c r="C1" s="35"/>
      <c r="D1" s="10"/>
      <c r="E1" s="10"/>
      <c r="F1" s="10"/>
      <c r="G1" s="10"/>
      <c r="H1" s="10"/>
      <c r="I1" s="10"/>
    </row>
    <row r="2" s="3" customFormat="1" ht="23.25" customHeight="1">
      <c r="C2" s="4" t="s">
        <v>0</v>
      </c>
    </row>
    <row r="3" spans="1:2" s="3" customFormat="1" ht="12.75">
      <c r="A3" s="4"/>
      <c r="B3" s="4" t="s">
        <v>16</v>
      </c>
    </row>
    <row r="4" spans="2:3" s="3" customFormat="1" ht="12" customHeight="1">
      <c r="B4" s="26" t="s">
        <v>76</v>
      </c>
      <c r="C4" s="14">
        <f>75612/1000</f>
        <v>75.612</v>
      </c>
    </row>
    <row r="5" spans="2:3" s="3" customFormat="1" ht="12" customHeight="1">
      <c r="B5" s="26" t="s">
        <v>77</v>
      </c>
      <c r="C5" s="14">
        <f>40775/1000</f>
        <v>40.775</v>
      </c>
    </row>
    <row r="6" spans="2:3" s="3" customFormat="1" ht="12" customHeight="1">
      <c r="B6" s="26" t="s">
        <v>78</v>
      </c>
      <c r="C6" s="14">
        <f>90580/1000</f>
        <v>90.58</v>
      </c>
    </row>
    <row r="7" spans="2:3" s="3" customFormat="1" ht="12" customHeight="1">
      <c r="B7" s="27" t="s">
        <v>79</v>
      </c>
      <c r="C7" s="14">
        <f>28607/1000</f>
        <v>28.607</v>
      </c>
    </row>
    <row r="8" spans="2:3" s="3" customFormat="1" ht="12" customHeight="1">
      <c r="B8" s="12" t="s">
        <v>10</v>
      </c>
      <c r="C8" s="14">
        <v>0</v>
      </c>
    </row>
    <row r="9" spans="1:3" ht="12.75">
      <c r="A9" s="1"/>
      <c r="B9" s="1" t="s">
        <v>1</v>
      </c>
      <c r="C9" s="15">
        <f>SUM(C4:C8)</f>
        <v>235.57399999999998</v>
      </c>
    </row>
    <row r="10" spans="1:3" ht="12.75">
      <c r="A10" s="1"/>
      <c r="B10" s="1"/>
      <c r="C10" s="15"/>
    </row>
    <row r="11" spans="1:3" s="3" customFormat="1" ht="12.75">
      <c r="A11" s="4"/>
      <c r="B11" s="4" t="s">
        <v>17</v>
      </c>
      <c r="C11" s="14"/>
    </row>
    <row r="12" spans="2:3" s="3" customFormat="1" ht="12.75">
      <c r="B12" s="3" t="s">
        <v>13</v>
      </c>
      <c r="C12" s="14">
        <v>0</v>
      </c>
    </row>
    <row r="13" spans="2:3" s="3" customFormat="1" ht="12.75">
      <c r="B13" s="3" t="s">
        <v>14</v>
      </c>
      <c r="C13" s="14">
        <v>0</v>
      </c>
    </row>
    <row r="14" spans="2:3" s="3" customFormat="1" ht="12.75">
      <c r="B14" s="3" t="s">
        <v>10</v>
      </c>
      <c r="C14" s="14">
        <v>0</v>
      </c>
    </row>
    <row r="15" spans="1:3" s="3" customFormat="1" ht="12.75">
      <c r="A15" s="4"/>
      <c r="B15" s="4" t="s">
        <v>2</v>
      </c>
      <c r="C15" s="15">
        <f>SUM(C12:C14)</f>
        <v>0</v>
      </c>
    </row>
    <row r="16" spans="1:3" s="3" customFormat="1" ht="12.75">
      <c r="A16" s="4"/>
      <c r="B16" s="4"/>
      <c r="C16" s="15"/>
    </row>
    <row r="17" spans="1:3" s="3" customFormat="1" ht="12.75">
      <c r="A17" s="4"/>
      <c r="B17" s="4" t="s">
        <v>18</v>
      </c>
      <c r="C17" s="14"/>
    </row>
    <row r="18" spans="2:3" s="3" customFormat="1" ht="12.75">
      <c r="B18" s="3" t="s">
        <v>13</v>
      </c>
      <c r="C18" s="14">
        <v>0</v>
      </c>
    </row>
    <row r="19" spans="2:3" s="3" customFormat="1" ht="12.75">
      <c r="B19" s="3" t="s">
        <v>14</v>
      </c>
      <c r="C19" s="14">
        <v>0</v>
      </c>
    </row>
    <row r="20" spans="2:3" s="3" customFormat="1" ht="15" customHeight="1">
      <c r="B20" s="3" t="s">
        <v>10</v>
      </c>
      <c r="C20" s="14">
        <v>0</v>
      </c>
    </row>
    <row r="21" spans="1:3" s="3" customFormat="1" ht="12.75">
      <c r="A21" s="4"/>
      <c r="B21" s="4" t="s">
        <v>61</v>
      </c>
      <c r="C21" s="15">
        <f>SUM(C18:C20)</f>
        <v>0</v>
      </c>
    </row>
    <row r="22" spans="1:3" s="3" customFormat="1" ht="12.75">
      <c r="A22" s="4"/>
      <c r="B22" s="4"/>
      <c r="C22" s="15"/>
    </row>
    <row r="23" spans="1:3" s="3" customFormat="1" ht="12.75">
      <c r="A23" s="4"/>
      <c r="B23" s="4" t="s">
        <v>62</v>
      </c>
      <c r="C23" s="14"/>
    </row>
    <row r="24" spans="1:3" s="3" customFormat="1" ht="12.75">
      <c r="A24" s="4"/>
      <c r="B24" s="4" t="s">
        <v>63</v>
      </c>
      <c r="C24" s="15">
        <f>SUM(C25:C27)</f>
        <v>0</v>
      </c>
    </row>
    <row r="25" spans="2:3" s="3" customFormat="1" ht="12.75">
      <c r="B25" s="5" t="s">
        <v>64</v>
      </c>
      <c r="C25" s="14">
        <v>0</v>
      </c>
    </row>
    <row r="26" spans="2:3" s="3" customFormat="1" ht="12.75">
      <c r="B26" s="5" t="s">
        <v>65</v>
      </c>
      <c r="C26" s="14">
        <v>0</v>
      </c>
    </row>
    <row r="27" spans="2:3" s="3" customFormat="1" ht="12.75">
      <c r="B27" s="3" t="s">
        <v>10</v>
      </c>
      <c r="C27" s="14">
        <v>0</v>
      </c>
    </row>
    <row r="28" spans="1:3" s="3" customFormat="1" ht="12.75">
      <c r="A28" s="4"/>
      <c r="B28" s="4" t="s">
        <v>66</v>
      </c>
      <c r="C28" s="15">
        <f>SUM(C29:C32)</f>
        <v>268.834</v>
      </c>
    </row>
    <row r="29" spans="1:3" s="3" customFormat="1" ht="12.75">
      <c r="A29" s="4"/>
      <c r="B29" s="28" t="s">
        <v>80</v>
      </c>
      <c r="C29" s="14">
        <f>116285/1000</f>
        <v>116.285</v>
      </c>
    </row>
    <row r="30" spans="2:3" s="3" customFormat="1" ht="12.75">
      <c r="B30" s="28" t="s">
        <v>81</v>
      </c>
      <c r="C30" s="14">
        <f>66805/1000</f>
        <v>66.805</v>
      </c>
    </row>
    <row r="31" spans="2:3" s="3" customFormat="1" ht="12.75">
      <c r="B31" s="28" t="s">
        <v>82</v>
      </c>
      <c r="C31" s="14">
        <f>77327/1000</f>
        <v>77.327</v>
      </c>
    </row>
    <row r="32" spans="2:5" s="3" customFormat="1" ht="12.75">
      <c r="B32" s="28" t="s">
        <v>83</v>
      </c>
      <c r="C32" s="14">
        <f>8417/1000</f>
        <v>8.417</v>
      </c>
      <c r="E32" s="9"/>
    </row>
    <row r="33" spans="1:3" s="3" customFormat="1" ht="12.75">
      <c r="A33" s="4"/>
      <c r="B33" s="4" t="s">
        <v>19</v>
      </c>
      <c r="C33" s="15">
        <f>C28+C24</f>
        <v>268.834</v>
      </c>
    </row>
    <row r="34" spans="1:3" s="3" customFormat="1" ht="12.75">
      <c r="A34" s="4"/>
      <c r="B34" s="4"/>
      <c r="C34" s="15"/>
    </row>
    <row r="35" spans="1:3" s="3" customFormat="1" ht="12.75">
      <c r="A35" s="4"/>
      <c r="B35" s="4" t="s">
        <v>21</v>
      </c>
      <c r="C35" s="15"/>
    </row>
    <row r="36" spans="1:3" s="3" customFormat="1" ht="12.75">
      <c r="A36" s="4"/>
      <c r="B36" s="4" t="s">
        <v>67</v>
      </c>
      <c r="C36" s="15">
        <f>SUM(C37:C39)</f>
        <v>312.7</v>
      </c>
    </row>
    <row r="37" spans="1:3" s="3" customFormat="1" ht="12.75">
      <c r="A37" s="4"/>
      <c r="B37" s="3" t="s">
        <v>84</v>
      </c>
      <c r="C37" s="14">
        <v>310.19</v>
      </c>
    </row>
    <row r="38" spans="1:3" s="3" customFormat="1" ht="12.75">
      <c r="A38" s="4"/>
      <c r="B38" s="3" t="s">
        <v>85</v>
      </c>
      <c r="C38" s="14">
        <v>2.51</v>
      </c>
    </row>
    <row r="39" spans="1:3" s="3" customFormat="1" ht="12.75">
      <c r="A39" s="4"/>
      <c r="B39" s="3" t="s">
        <v>10</v>
      </c>
      <c r="C39" s="14">
        <v>0</v>
      </c>
    </row>
    <row r="40" spans="1:3" s="3" customFormat="1" ht="12.75">
      <c r="A40" s="4"/>
      <c r="B40" s="4" t="s">
        <v>68</v>
      </c>
      <c r="C40" s="18">
        <f>SUM(C41:C46)</f>
        <v>148.53319889946383</v>
      </c>
    </row>
    <row r="41" spans="1:3" s="3" customFormat="1" ht="12.75">
      <c r="A41" s="4"/>
      <c r="B41" s="28" t="s">
        <v>86</v>
      </c>
      <c r="C41" s="31">
        <f>105566.062357872/1000</f>
        <v>105.566062357872</v>
      </c>
    </row>
    <row r="42" spans="1:3" s="3" customFormat="1" ht="12.75">
      <c r="A42" s="4"/>
      <c r="B42" s="28" t="s">
        <v>87</v>
      </c>
      <c r="C42" s="31">
        <f>20851.9960336899/1000</f>
        <v>20.851996033689897</v>
      </c>
    </row>
    <row r="43" spans="1:3" s="3" customFormat="1" ht="12.75">
      <c r="A43" s="4"/>
      <c r="B43" s="29" t="s">
        <v>88</v>
      </c>
      <c r="C43" s="31">
        <f>8130.29572648223/1000</f>
        <v>8.13029572648223</v>
      </c>
    </row>
    <row r="44" spans="1:3" s="3" customFormat="1" ht="12.75">
      <c r="A44" s="4"/>
      <c r="B44" s="30" t="s">
        <v>89</v>
      </c>
      <c r="C44" s="31">
        <f>3095.19207467218/1000</f>
        <v>3.09519207467218</v>
      </c>
    </row>
    <row r="45" spans="1:3" s="3" customFormat="1" ht="12.75">
      <c r="A45" s="4"/>
      <c r="B45" s="30" t="s">
        <v>90</v>
      </c>
      <c r="C45" s="31">
        <f>2607.65270674751/1000</f>
        <v>2.6076527067475097</v>
      </c>
    </row>
    <row r="46" spans="1:3" s="3" customFormat="1" ht="12.75">
      <c r="A46" s="4"/>
      <c r="B46" s="3" t="s">
        <v>10</v>
      </c>
      <c r="C46" s="32">
        <f>8282/1000</f>
        <v>8.282</v>
      </c>
    </row>
    <row r="47" spans="1:3" s="3" customFormat="1" ht="12.75">
      <c r="A47" s="4"/>
      <c r="B47" s="4" t="s">
        <v>20</v>
      </c>
      <c r="C47" s="18">
        <f>C9+C15+C21+C33+C36+C40</f>
        <v>965.6411988994638</v>
      </c>
    </row>
    <row r="48" spans="1:3" s="3" customFormat="1" ht="12.75">
      <c r="A48" s="4"/>
      <c r="B48" s="4" t="s">
        <v>60</v>
      </c>
      <c r="C48" s="18">
        <f>'סך התשלומים ששולמו בגין כל סוג'!C37</f>
        <v>1827517</v>
      </c>
    </row>
    <row r="49" spans="1:3" s="3" customFormat="1" ht="12.75">
      <c r="A49" s="4"/>
      <c r="B49" s="4"/>
      <c r="C49" s="8"/>
    </row>
    <row r="50" s="3" customFormat="1" ht="12.75"/>
    <row r="51" s="3" customFormat="1" ht="12.75">
      <c r="C51" s="11"/>
    </row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</sheetData>
  <sheetProtection/>
  <mergeCells count="1">
    <mergeCell ref="A1:C1"/>
  </mergeCells>
  <printOptions/>
  <pageMargins left="0.75" right="0.75" top="1" bottom="1" header="0.5" footer="0.5"/>
  <pageSetup fitToHeight="1" fitToWidth="1" horizontalDpi="600" verticalDpi="600" orientation="landscape" paperSize="9" scale="74" r:id="rId1"/>
  <colBreaks count="1" manualBreakCount="1">
    <brk id="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2015-04-19T07:53:47Z</dcterms:modified>
  <cp:category/>
  <cp:version/>
  <cp:contentType/>
  <cp:contentStatus/>
</cp:coreProperties>
</file>