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800" windowWidth="8820" windowHeight="3630" tabRatio="828" activeTab="0"/>
  </bookViews>
  <sheets>
    <sheet name="סך התשלומים ששולמו בגין כל סוג " sheetId="1" r:id="rId1"/>
    <sheet name="פרוט עמלות והוצאות לשנה " sheetId="2" r:id="rId2"/>
    <sheet name="פרוט עמלות ניהול חיצוני לשנה " sheetId="3" r:id="rId3"/>
  </sheets>
  <definedNames>
    <definedName name="_xlnm.Print_Area" localSheetId="0">'סך התשלומים ששולמו בגין כל סוג '!$A$1:$E$21</definedName>
    <definedName name="_xlnm.Print_Area" localSheetId="1">'פרוט עמלות והוצאות לשנה '!$A$1:$D$40</definedName>
    <definedName name="_xlnm.Print_Area" localSheetId="2">'פרוט עמלות ניהול חיצוני לשנה '!$A$1:$G$47</definedName>
  </definedNames>
  <calcPr fullCalcOnLoad="1" iterate="1" iterateCount="100" iterateDelta="0.001"/>
</workbook>
</file>

<file path=xl/comments2.xml><?xml version="1.0" encoding="utf-8"?>
<comments xmlns="http://schemas.openxmlformats.org/spreadsheetml/2006/main">
  <authors>
    <author>נאמן הדס</author>
  </authors>
  <commentList>
    <comment ref="C13" authorId="0">
      <text>
        <r>
          <rPr>
            <b/>
            <sz val="8"/>
            <rFont val="Tahoma"/>
            <family val="2"/>
          </rPr>
          <t>נאמן הדס:</t>
        </r>
        <r>
          <rPr>
            <sz val="8"/>
            <rFont val="Tahoma"/>
            <family val="2"/>
          </rPr>
          <t xml:space="preserve">
מרכנתיל: 2+3
הראל: 9+19+6+1</t>
        </r>
      </text>
    </comment>
  </commentList>
</comments>
</file>

<file path=xl/sharedStrings.xml><?xml version="1.0" encoding="utf-8"?>
<sst xmlns="http://schemas.openxmlformats.org/spreadsheetml/2006/main" count="109" uniqueCount="68">
  <si>
    <t>אלפי ש''ח</t>
  </si>
  <si>
    <t>סך עמלות ברוקראז לצדדים שאינם קשורים</t>
  </si>
  <si>
    <t>סך עמלות ברוקראז לצדדים קשורים</t>
  </si>
  <si>
    <t>סך עמלות קסטודיאן לצדדים קשורים</t>
  </si>
  <si>
    <t>סך עמלות קסטודיאן לצדדים שאינם קשורים</t>
  </si>
  <si>
    <t>סך הוצאות הנובעות מהשקעה בני"ע לא סחירים</t>
  </si>
  <si>
    <t>סך הוצאות הנובעות מהשקעה בזכויות במקרקעין</t>
  </si>
  <si>
    <t>עמלות ניהול חיצוני</t>
  </si>
  <si>
    <t>סך תשלומים הנובעים מהשקעה בקרנות השקעה</t>
  </si>
  <si>
    <t>סך תשלומים למנהלי תיקים ישראליים</t>
  </si>
  <si>
    <t>סך תשלומים למנהלי תיקים זרים שהם צדדים קשורים</t>
  </si>
  <si>
    <t>סך תשלומים למנהלי תיקים זרים שאינם צדדים קשורים</t>
  </si>
  <si>
    <t>סך תשלומים בגין השקעה בקרנות נאמנות ישראליות</t>
  </si>
  <si>
    <t>סך תשלומים בגין השקעה בקרנות נאמנות חוץ שהם צד קשור</t>
  </si>
  <si>
    <t>סך תשלומים בגין השקעה בקרנות נאמנות חוץ שאינם צד קשור</t>
  </si>
  <si>
    <t>סך עמלות ניהול חיצוני</t>
  </si>
  <si>
    <t>סך הכול הוצאות ישירות</t>
  </si>
  <si>
    <t>סך הכל נכסים לסוף תקופה</t>
  </si>
  <si>
    <t>שיעור הוצאות ישירות מסך נכסים לסוף תקופה (באחוזים)</t>
  </si>
  <si>
    <t>ברוקרז-עמלות קניה ומכירה בגין עסקאות בני"ע סחירים</t>
  </si>
  <si>
    <t>צדדים קשורים</t>
  </si>
  <si>
    <t>ברוקר א</t>
  </si>
  <si>
    <t>ברוקר ב</t>
  </si>
  <si>
    <t>סה"כ לצדדים קשורים</t>
  </si>
  <si>
    <t>צדדים שאינם קשורים</t>
  </si>
  <si>
    <t>פועלים סהר (*)</t>
  </si>
  <si>
    <t>סה"כ לצדדים שאינם קשורים</t>
  </si>
  <si>
    <t>סך עמלות ברוקרז</t>
  </si>
  <si>
    <t>עמלות קסטודיאן</t>
  </si>
  <si>
    <t>קסטודיאן א</t>
  </si>
  <si>
    <t>קסטודיאן ב</t>
  </si>
  <si>
    <t>אחרים</t>
  </si>
  <si>
    <t>סך עמלות קסטודיאן</t>
  </si>
  <si>
    <t>הוצאות הנובעת מהשקעה בני"ע לא סחירים או ממתן הלוואה</t>
  </si>
  <si>
    <t>סך הוצאות הנובעות מהשקעה בני"ע לא סחירים וממתן הלוואה</t>
  </si>
  <si>
    <t>הוצאה הנובעת מהשקעה בזכויות במקרקעין</t>
  </si>
  <si>
    <t>גוף/יחיד א</t>
  </si>
  <si>
    <t>גוף/יחיד ב</t>
  </si>
  <si>
    <t>סך הכול עמלות והוצאות</t>
  </si>
  <si>
    <t>שיעור עמלות והוצאות מסך נכסים לסוף תקופה (באחוזים)</t>
  </si>
  <si>
    <t xml:space="preserve">                     </t>
  </si>
  <si>
    <t>תשלום הנובע מהשקעה בקרנות השקעה</t>
  </si>
  <si>
    <t>תשלום למנהל תיקים ישראלי</t>
  </si>
  <si>
    <t>תשלום למנהל תיקים זר</t>
  </si>
  <si>
    <t>סך תשלומים למנהלי תיקים זרים</t>
  </si>
  <si>
    <t>תשלום בגין השקעה בקרן נאמנות</t>
  </si>
  <si>
    <t>מנהל קרנות א</t>
  </si>
  <si>
    <t>מנהל קרנות ב</t>
  </si>
  <si>
    <t>סה"כ צדדים קשורים</t>
  </si>
  <si>
    <t>סה"כ צדדים שאינם קשורים</t>
  </si>
  <si>
    <t>סך תשלומים בגין השקעה בקרנות נאמנות</t>
  </si>
  <si>
    <t>עמלה בגין הליך דירוג פנימי</t>
  </si>
  <si>
    <t>צד קשור</t>
  </si>
  <si>
    <t>סך הכול עמלות ניהול חיצוני</t>
  </si>
  <si>
    <t>שיעור עמלות ניהול חיצוני מסך נכסים לסוף תקופה (באחוזים)</t>
  </si>
  <si>
    <t>א. קרן נאמנות ישראלית</t>
  </si>
  <si>
    <t>סה"כ קרן נאמנות ישראלית</t>
  </si>
  <si>
    <t>ב. קרן חוץ</t>
  </si>
  <si>
    <t>פועלים סהר</t>
  </si>
  <si>
    <t>הערה(*) הסכום כולל עמלת ברוקראז' חו"ל</t>
  </si>
  <si>
    <t>בנק דיסקונט</t>
  </si>
  <si>
    <t>UBP</t>
  </si>
  <si>
    <t>אדמונד דה רוטשילד ניהול תיקי השקעות</t>
  </si>
  <si>
    <t xml:space="preserve">  קופה 637 גל- סך התשלומים ששולמו בגין כל סוג של הוצאה ישירה לשנה המסתיימת ביום: 31/12/2012 </t>
  </si>
  <si>
    <t xml:space="preserve">    קופה 637 גל- פרוט עמלות והוצאות לשנה המסתיימת ביום: 31/12/2012 </t>
  </si>
  <si>
    <t xml:space="preserve">   קופה 637 גל- פרוט עמלות ניהול חיצוני לשנה המסתיימת ביום: 31/12/2012 </t>
  </si>
  <si>
    <t>אי.בי.אי</t>
  </si>
  <si>
    <t>סך תשלומים בגין השקעה בתעודות סל</t>
  </si>
</sst>
</file>

<file path=xl/styles.xml><?xml version="1.0" encoding="utf-8"?>
<styleSheet xmlns="http://schemas.openxmlformats.org/spreadsheetml/2006/main">
  <numFmts count="23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_(* #,##0.000_);_(* \(#,##0.000\);_(* &quot;-&quot;??_);_(@_)"/>
    <numFmt numFmtId="175" formatCode="_(* #,##0.0_);_(* \(#,##0.0\);_(* &quot;-&quot;??_);_(@_)"/>
    <numFmt numFmtId="176" formatCode="0.0"/>
    <numFmt numFmtId="177" formatCode="0.0000"/>
    <numFmt numFmtId="178" formatCode="0.000"/>
  </numFmts>
  <fonts count="2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1" applyNumberFormat="0" applyFont="0" applyAlignment="0" applyProtection="0"/>
    <xf numFmtId="0" fontId="9" fillId="21" borderId="2" applyNumberFormat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7" borderId="2" applyNumberFormat="0" applyAlignment="0" applyProtection="0"/>
    <xf numFmtId="0" fontId="21" fillId="3" borderId="0" applyNumberFormat="0" applyBorder="0" applyAlignment="0" applyProtection="0"/>
    <xf numFmtId="0" fontId="22" fillId="23" borderId="8" applyNumberFormat="0" applyAlignment="0" applyProtection="0"/>
    <xf numFmtId="0" fontId="23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40" applyNumberFormat="1" applyFont="1" applyAlignment="1">
      <alignment/>
    </xf>
    <xf numFmtId="4" fontId="0" fillId="0" borderId="0" xfId="0" applyNumberFormat="1" applyAlignment="1">
      <alignment/>
    </xf>
    <xf numFmtId="10" fontId="0" fillId="0" borderId="0" xfId="4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71" fontId="1" fillId="0" borderId="0" xfId="33" applyNumberFormat="1" applyFont="1" applyAlignment="1">
      <alignment horizontal="right"/>
    </xf>
    <xf numFmtId="4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41">
      <alignment/>
      <protection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Fill="1" applyAlignment="1">
      <alignment/>
    </xf>
    <xf numFmtId="171" fontId="0" fillId="0" borderId="0" xfId="33" applyFont="1" applyAlignment="1">
      <alignment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41" applyFont="1">
      <alignment/>
      <protection/>
    </xf>
    <xf numFmtId="0" fontId="0" fillId="0" borderId="0" xfId="0" applyAlignment="1">
      <alignment/>
    </xf>
    <xf numFmtId="0" fontId="1" fillId="0" borderId="0" xfId="0" applyFont="1" applyAlignment="1">
      <alignment horizontal="center"/>
    </xf>
  </cellXfs>
  <cellStyles count="51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Bold" xfId="39"/>
    <cellStyle name="Percent" xfId="40"/>
    <cellStyle name="Percent_פרוט עמלות והוצאות למחצית השנה " xfId="41"/>
    <cellStyle name="הדגשה1" xfId="42"/>
    <cellStyle name="הדגשה2" xfId="43"/>
    <cellStyle name="הדגשה3" xfId="44"/>
    <cellStyle name="הדגשה4" xfId="45"/>
    <cellStyle name="הדגשה5" xfId="46"/>
    <cellStyle name="הדגשה6" xfId="47"/>
    <cellStyle name="הערה" xfId="48"/>
    <cellStyle name="חישוב" xfId="49"/>
    <cellStyle name="טוב" xfId="50"/>
    <cellStyle name="טקסט אזהרה" xfId="51"/>
    <cellStyle name="טקסט הסברי" xfId="52"/>
    <cellStyle name="כותרת" xfId="53"/>
    <cellStyle name="כותרת 1" xfId="54"/>
    <cellStyle name="כותרת 2" xfId="55"/>
    <cellStyle name="כותרת 3" xfId="56"/>
    <cellStyle name="כותרת 4" xfId="57"/>
    <cellStyle name="ניטראלי" xfId="58"/>
    <cellStyle name="סה&quot;כ" xfId="59"/>
    <cellStyle name="פלט" xfId="60"/>
    <cellStyle name="קלט" xfId="61"/>
    <cellStyle name="רע" xfId="62"/>
    <cellStyle name="תא מסומן" xfId="63"/>
    <cellStyle name="תא מקוש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rightToLeft="1" tabSelected="1" zoomScalePageLayoutView="0" workbookViewId="0" topLeftCell="A13">
      <selection activeCell="C21" sqref="C21"/>
    </sheetView>
  </sheetViews>
  <sheetFormatPr defaultColWidth="9.140625" defaultRowHeight="12.75"/>
  <cols>
    <col min="1" max="1" width="8.28125" style="0" bestFit="1" customWidth="1"/>
    <col min="2" max="2" width="50.7109375" style="0" customWidth="1"/>
    <col min="3" max="3" width="14.00390625" style="0" bestFit="1" customWidth="1"/>
    <col min="4" max="4" width="17.00390625" style="0" customWidth="1"/>
    <col min="5" max="5" width="13.57421875" style="0" customWidth="1"/>
  </cols>
  <sheetData>
    <row r="1" spans="1:12" ht="12.75">
      <c r="A1" s="20" t="s">
        <v>63</v>
      </c>
      <c r="B1" s="20"/>
      <c r="C1" s="20"/>
      <c r="D1" s="20"/>
      <c r="E1" s="19"/>
      <c r="F1" s="19"/>
      <c r="G1" s="19"/>
      <c r="H1" s="19"/>
      <c r="I1" s="19"/>
      <c r="J1" s="19"/>
      <c r="K1" s="19"/>
      <c r="L1" s="19"/>
    </row>
    <row r="2" spans="3:4" ht="12.75">
      <c r="C2" s="1" t="s">
        <v>0</v>
      </c>
      <c r="D2" s="1"/>
    </row>
    <row r="3" spans="1:4" ht="12.75">
      <c r="A3" s="1"/>
      <c r="B3" s="1" t="s">
        <v>1</v>
      </c>
      <c r="C3" s="7">
        <f>'פרוט עמלות והוצאות לשנה '!C14</f>
        <v>395</v>
      </c>
      <c r="D3" s="2"/>
    </row>
    <row r="4" spans="1:4" ht="12.75">
      <c r="A4" s="1"/>
      <c r="B4" s="1" t="s">
        <v>2</v>
      </c>
      <c r="C4" s="1">
        <v>0</v>
      </c>
      <c r="D4" s="2"/>
    </row>
    <row r="5" spans="1:4" ht="12.75">
      <c r="A5" s="1"/>
      <c r="B5" s="1" t="s">
        <v>3</v>
      </c>
      <c r="C5" s="1">
        <v>0</v>
      </c>
      <c r="D5" s="2"/>
    </row>
    <row r="6" spans="1:4" ht="12.75">
      <c r="A6" s="1"/>
      <c r="B6" s="1" t="s">
        <v>4</v>
      </c>
      <c r="C6" s="7">
        <f>'פרוט עמלות והוצאות לשנה '!C27</f>
        <v>54</v>
      </c>
      <c r="D6" s="2"/>
    </row>
    <row r="7" spans="1:4" ht="12.75">
      <c r="A7" s="1"/>
      <c r="B7" s="1" t="s">
        <v>5</v>
      </c>
      <c r="C7" s="7">
        <f>'פרוט עמלות והוצאות לשנה '!C31</f>
        <v>72</v>
      </c>
      <c r="D7" s="2"/>
    </row>
    <row r="8" spans="1:4" ht="12.75">
      <c r="A8" s="1"/>
      <c r="B8" s="1" t="s">
        <v>6</v>
      </c>
      <c r="C8" s="1">
        <v>0</v>
      </c>
      <c r="D8" s="2"/>
    </row>
    <row r="9" spans="1:4" ht="12.75">
      <c r="A9" s="1"/>
      <c r="B9" s="5" t="s">
        <v>7</v>
      </c>
      <c r="C9" s="1"/>
      <c r="D9" s="2"/>
    </row>
    <row r="10" spans="1:4" ht="12.75">
      <c r="A10" s="1"/>
      <c r="B10" s="1" t="s">
        <v>8</v>
      </c>
      <c r="C10" s="13">
        <f>'פרוט עמלות ניהול חיצוני לשנה '!C7</f>
        <v>52.5</v>
      </c>
      <c r="D10" s="2"/>
    </row>
    <row r="11" spans="1:4" ht="12.75">
      <c r="A11" s="1"/>
      <c r="B11" s="1" t="s">
        <v>9</v>
      </c>
      <c r="C11" s="1">
        <v>0</v>
      </c>
      <c r="D11" s="2"/>
    </row>
    <row r="12" spans="1:4" ht="12.75">
      <c r="A12" s="1"/>
      <c r="B12" s="1" t="s">
        <v>10</v>
      </c>
      <c r="C12" s="1">
        <v>0</v>
      </c>
      <c r="D12" s="2"/>
    </row>
    <row r="13" spans="1:4" ht="12.75">
      <c r="A13" s="1"/>
      <c r="B13" s="1" t="s">
        <v>11</v>
      </c>
      <c r="C13" s="1">
        <v>0</v>
      </c>
      <c r="D13" s="2"/>
    </row>
    <row r="14" spans="1:4" ht="12.75">
      <c r="A14" s="1"/>
      <c r="B14" s="1" t="s">
        <v>12</v>
      </c>
      <c r="C14" s="1">
        <v>0</v>
      </c>
      <c r="D14" s="2"/>
    </row>
    <row r="15" spans="1:4" ht="12.75">
      <c r="A15" s="1"/>
      <c r="B15" s="1" t="s">
        <v>13</v>
      </c>
      <c r="C15" s="1">
        <v>0</v>
      </c>
      <c r="D15" s="2"/>
    </row>
    <row r="16" spans="1:4" ht="12.75">
      <c r="A16" s="1"/>
      <c r="B16" s="1" t="s">
        <v>14</v>
      </c>
      <c r="C16" s="13">
        <f>'פרוט עמלות ניהול חיצוני לשנה '!C41</f>
        <v>286</v>
      </c>
      <c r="D16" s="2"/>
    </row>
    <row r="17" spans="1:4" ht="12.75">
      <c r="A17" s="1"/>
      <c r="B17" s="1" t="s">
        <v>67</v>
      </c>
      <c r="C17" s="14">
        <f>+'פרוט עמלות ניהול חיצוני לשנה '!C42</f>
        <v>116</v>
      </c>
      <c r="D17" s="2"/>
    </row>
    <row r="18" spans="1:4" ht="12.75">
      <c r="A18" s="1"/>
      <c r="B18" s="1" t="s">
        <v>15</v>
      </c>
      <c r="C18" s="14">
        <f>SUM(C10:C17)</f>
        <v>454.5</v>
      </c>
      <c r="D18" s="2"/>
    </row>
    <row r="19" spans="1:4" ht="12.75">
      <c r="A19" s="1"/>
      <c r="B19" s="1" t="s">
        <v>16</v>
      </c>
      <c r="C19" s="14">
        <f>+C3+C6+C7+C18</f>
        <v>975.5</v>
      </c>
      <c r="D19" s="2"/>
    </row>
    <row r="20" spans="1:5" ht="12.75">
      <c r="A20" s="1"/>
      <c r="B20" s="1" t="s">
        <v>17</v>
      </c>
      <c r="C20" s="8">
        <f>1429411000/1000</f>
        <v>1429411</v>
      </c>
      <c r="D20" s="3"/>
      <c r="E20" s="3"/>
    </row>
    <row r="21" spans="1:5" ht="12.75">
      <c r="A21" s="1"/>
      <c r="B21" s="1" t="s">
        <v>18</v>
      </c>
      <c r="C21" s="2">
        <f>+C19/C20</f>
        <v>0.0006824489247669145</v>
      </c>
      <c r="E21" s="4"/>
    </row>
    <row r="28" ht="12.75">
      <c r="C28" s="3"/>
    </row>
  </sheetData>
  <sheetProtection/>
  <mergeCells count="1">
    <mergeCell ref="A1:D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rightToLeft="1" zoomScalePageLayoutView="0" workbookViewId="0" topLeftCell="A24">
      <selection activeCell="A1" sqref="A1:C40"/>
    </sheetView>
  </sheetViews>
  <sheetFormatPr defaultColWidth="9.140625" defaultRowHeight="12.75"/>
  <cols>
    <col min="1" max="1" width="8.28125" style="0" bestFit="1" customWidth="1"/>
    <col min="2" max="2" width="49.8515625" style="0" bestFit="1" customWidth="1"/>
    <col min="3" max="3" width="15.8515625" style="0" customWidth="1"/>
    <col min="4" max="4" width="16.421875" style="0" bestFit="1" customWidth="1"/>
    <col min="5" max="9" width="8.28125" style="0" customWidth="1"/>
  </cols>
  <sheetData>
    <row r="1" spans="1:12" ht="12.75">
      <c r="A1" s="20" t="s">
        <v>64</v>
      </c>
      <c r="B1" s="20"/>
      <c r="C1" s="20"/>
      <c r="D1" s="19"/>
      <c r="E1" s="19"/>
      <c r="F1" s="19"/>
      <c r="G1" s="19"/>
      <c r="H1" s="19"/>
      <c r="I1" s="19"/>
      <c r="J1" s="19"/>
      <c r="K1" s="19"/>
      <c r="L1" s="19"/>
    </row>
    <row r="2" spans="3:5" ht="12.75">
      <c r="C2" s="1" t="s">
        <v>0</v>
      </c>
      <c r="D2" s="1"/>
      <c r="E2" s="6"/>
    </row>
    <row r="3" spans="1:5" ht="12.75">
      <c r="A3" s="1"/>
      <c r="B3" s="1" t="s">
        <v>19</v>
      </c>
      <c r="E3" s="6"/>
    </row>
    <row r="4" spans="1:5" ht="12.75">
      <c r="A4" s="1"/>
      <c r="B4" s="1" t="s">
        <v>20</v>
      </c>
      <c r="E4" s="6"/>
    </row>
    <row r="5" spans="2:5" ht="12.75">
      <c r="B5" t="s">
        <v>21</v>
      </c>
      <c r="C5">
        <v>0</v>
      </c>
      <c r="E5" s="6"/>
    </row>
    <row r="6" spans="2:5" ht="12.75">
      <c r="B6" t="s">
        <v>22</v>
      </c>
      <c r="C6">
        <v>0</v>
      </c>
      <c r="E6" s="6"/>
    </row>
    <row r="7" spans="2:5" ht="12.75">
      <c r="B7" t="s">
        <v>31</v>
      </c>
      <c r="C7">
        <v>0</v>
      </c>
      <c r="E7" s="6"/>
    </row>
    <row r="8" spans="1:5" ht="12.75">
      <c r="A8" s="1"/>
      <c r="B8" s="1" t="s">
        <v>23</v>
      </c>
      <c r="C8" s="1">
        <v>0</v>
      </c>
      <c r="E8" s="6"/>
    </row>
    <row r="9" spans="1:5" ht="12.75">
      <c r="A9" s="1"/>
      <c r="B9" s="1" t="s">
        <v>24</v>
      </c>
      <c r="E9" s="6"/>
    </row>
    <row r="10" spans="2:5" ht="12.75">
      <c r="B10" t="s">
        <v>25</v>
      </c>
      <c r="C10" s="6">
        <f>73+37+48+84</f>
        <v>242</v>
      </c>
      <c r="D10" s="2"/>
      <c r="E10" s="6"/>
    </row>
    <row r="11" spans="2:5" ht="12.75">
      <c r="B11" s="11" t="s">
        <v>60</v>
      </c>
      <c r="C11" s="6">
        <f>23+7+14+10</f>
        <v>54</v>
      </c>
      <c r="D11" s="2"/>
      <c r="E11" s="6"/>
    </row>
    <row r="12" spans="2:5" ht="12.75">
      <c r="B12" s="18" t="s">
        <v>66</v>
      </c>
      <c r="C12" s="6">
        <f>16+25+13+5</f>
        <v>59</v>
      </c>
      <c r="D12" s="2"/>
      <c r="E12" s="6"/>
    </row>
    <row r="13" spans="2:5" ht="12.75">
      <c r="B13" s="18" t="s">
        <v>31</v>
      </c>
      <c r="C13" s="6">
        <f>9+19+6+1+3+2</f>
        <v>40</v>
      </c>
      <c r="D13" s="2"/>
      <c r="E13" s="6"/>
    </row>
    <row r="14" spans="1:4" ht="12.75">
      <c r="A14" s="1"/>
      <c r="B14" s="1" t="s">
        <v>26</v>
      </c>
      <c r="C14" s="1">
        <f>SUM(C10:C13)</f>
        <v>395</v>
      </c>
      <c r="D14" s="2"/>
    </row>
    <row r="15" spans="1:4" ht="12.75">
      <c r="A15" s="1"/>
      <c r="B15" s="1" t="s">
        <v>27</v>
      </c>
      <c r="C15" s="1">
        <f>+C14</f>
        <v>395</v>
      </c>
      <c r="D15" s="2"/>
    </row>
    <row r="16" spans="1:4" ht="12.75">
      <c r="A16" s="1"/>
      <c r="B16" s="1" t="s">
        <v>28</v>
      </c>
      <c r="D16" s="2"/>
    </row>
    <row r="17" spans="1:4" ht="12.75">
      <c r="A17" s="1"/>
      <c r="B17" s="1" t="s">
        <v>20</v>
      </c>
      <c r="D17" s="2"/>
    </row>
    <row r="18" spans="2:4" ht="12.75">
      <c r="B18" t="s">
        <v>29</v>
      </c>
      <c r="C18">
        <v>0</v>
      </c>
      <c r="D18" s="2"/>
    </row>
    <row r="19" spans="2:4" ht="12.75">
      <c r="B19" t="s">
        <v>30</v>
      </c>
      <c r="C19">
        <v>0</v>
      </c>
      <c r="D19" s="2"/>
    </row>
    <row r="20" spans="2:4" ht="12.75">
      <c r="B20" t="s">
        <v>31</v>
      </c>
      <c r="C20">
        <v>0</v>
      </c>
      <c r="D20" s="2"/>
    </row>
    <row r="21" spans="1:4" ht="12.75">
      <c r="A21" s="1"/>
      <c r="B21" s="1" t="s">
        <v>23</v>
      </c>
      <c r="C21" s="1">
        <v>0</v>
      </c>
      <c r="D21" s="2"/>
    </row>
    <row r="22" spans="1:4" ht="12.75">
      <c r="A22" s="1"/>
      <c r="B22" s="1" t="s">
        <v>24</v>
      </c>
      <c r="D22" s="2"/>
    </row>
    <row r="23" spans="2:4" ht="12.75">
      <c r="B23" t="s">
        <v>58</v>
      </c>
      <c r="C23">
        <f>13+9+18+14</f>
        <v>54</v>
      </c>
      <c r="D23" s="2"/>
    </row>
    <row r="24" spans="2:4" ht="12.75">
      <c r="B24" t="s">
        <v>30</v>
      </c>
      <c r="C24">
        <v>0</v>
      </c>
      <c r="D24" s="2"/>
    </row>
    <row r="25" spans="2:4" ht="12.75">
      <c r="B25" t="s">
        <v>31</v>
      </c>
      <c r="C25">
        <v>0</v>
      </c>
      <c r="D25" s="2"/>
    </row>
    <row r="26" spans="1:4" ht="12.75">
      <c r="A26" s="1"/>
      <c r="B26" s="1" t="s">
        <v>26</v>
      </c>
      <c r="C26" s="1">
        <f>SUM(C23:C25)</f>
        <v>54</v>
      </c>
      <c r="D26" s="2"/>
    </row>
    <row r="27" spans="1:4" ht="12.75">
      <c r="A27" s="1"/>
      <c r="B27" s="1" t="s">
        <v>32</v>
      </c>
      <c r="C27" s="1">
        <f>+C26</f>
        <v>54</v>
      </c>
      <c r="D27" s="2"/>
    </row>
    <row r="28" spans="1:3" ht="12.75">
      <c r="A28" s="1"/>
      <c r="B28" s="1" t="s">
        <v>33</v>
      </c>
      <c r="C28" s="6"/>
    </row>
    <row r="29" spans="2:3" ht="12.75">
      <c r="B29" t="s">
        <v>58</v>
      </c>
      <c r="C29" s="17">
        <f>20+19+33</f>
        <v>72</v>
      </c>
    </row>
    <row r="30" spans="2:3" ht="12.75">
      <c r="B30" t="s">
        <v>31</v>
      </c>
      <c r="C30" s="17">
        <v>0</v>
      </c>
    </row>
    <row r="31" spans="1:3" ht="12.75">
      <c r="A31" s="1"/>
      <c r="B31" s="1" t="s">
        <v>34</v>
      </c>
      <c r="C31" s="1">
        <f>SUM(C29:C30)</f>
        <v>72</v>
      </c>
    </row>
    <row r="32" spans="1:2" ht="12.75">
      <c r="A32" s="1"/>
      <c r="B32" s="1" t="s">
        <v>35</v>
      </c>
    </row>
    <row r="33" spans="2:3" ht="12.75">
      <c r="B33" t="s">
        <v>36</v>
      </c>
      <c r="C33">
        <v>0</v>
      </c>
    </row>
    <row r="34" spans="2:3" ht="12.75">
      <c r="B34" t="s">
        <v>37</v>
      </c>
      <c r="C34">
        <v>0</v>
      </c>
    </row>
    <row r="35" spans="2:3" ht="12.75">
      <c r="B35" t="s">
        <v>31</v>
      </c>
      <c r="C35">
        <v>0</v>
      </c>
    </row>
    <row r="36" spans="1:3" ht="12.75">
      <c r="A36" s="1"/>
      <c r="B36" s="1" t="s">
        <v>6</v>
      </c>
      <c r="C36" s="1">
        <v>0</v>
      </c>
    </row>
    <row r="37" spans="1:3" ht="12.75">
      <c r="A37" s="1"/>
      <c r="B37" s="1" t="s">
        <v>38</v>
      </c>
      <c r="C37" s="1">
        <f>+C15+C27+C31</f>
        <v>521</v>
      </c>
    </row>
    <row r="38" spans="1:3" ht="12.75">
      <c r="A38" s="1"/>
      <c r="B38" s="1" t="s">
        <v>17</v>
      </c>
      <c r="C38" s="8">
        <f>+'סך התשלומים ששולמו בגין כל סוג '!C20</f>
        <v>1429411</v>
      </c>
    </row>
    <row r="39" spans="1:3" ht="12.75">
      <c r="A39" s="1"/>
      <c r="B39" s="1" t="s">
        <v>39</v>
      </c>
      <c r="C39" s="2">
        <f>+C37/C38</f>
        <v>0.00036448579170021776</v>
      </c>
    </row>
    <row r="40" spans="2:3" ht="12.75">
      <c r="B40" s="7" t="s">
        <v>59</v>
      </c>
      <c r="C40" s="1" t="s">
        <v>40</v>
      </c>
    </row>
    <row r="43" spans="3:4" ht="12.75">
      <c r="C43" s="6"/>
      <c r="D43" s="6"/>
    </row>
  </sheetData>
  <sheetProtection/>
  <mergeCells count="1">
    <mergeCell ref="A1:C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rightToLeft="1" zoomScalePageLayoutView="0" workbookViewId="0" topLeftCell="A28">
      <selection activeCell="C46" sqref="C46"/>
    </sheetView>
  </sheetViews>
  <sheetFormatPr defaultColWidth="9.140625" defaultRowHeight="12.75"/>
  <cols>
    <col min="1" max="1" width="8.28125" style="0" bestFit="1" customWidth="1"/>
    <col min="2" max="2" width="48.8515625" style="0" bestFit="1" customWidth="1"/>
    <col min="3" max="3" width="14.00390625" style="0" bestFit="1" customWidth="1"/>
    <col min="4" max="4" width="16.421875" style="0" bestFit="1" customWidth="1"/>
    <col min="5" max="5" width="13.8515625" style="0" bestFit="1" customWidth="1"/>
    <col min="8" max="8" width="13.8515625" style="0" bestFit="1" customWidth="1"/>
  </cols>
  <sheetData>
    <row r="1" spans="1:12" ht="12.75">
      <c r="A1" s="20" t="s">
        <v>65</v>
      </c>
      <c r="B1" s="20"/>
      <c r="C1" s="20"/>
      <c r="D1" s="19"/>
      <c r="E1" s="19"/>
      <c r="F1" s="19"/>
      <c r="G1" s="19"/>
      <c r="H1" s="19"/>
      <c r="I1" s="19"/>
      <c r="J1" s="19"/>
      <c r="K1" s="19"/>
      <c r="L1" s="19"/>
    </row>
    <row r="2" spans="3:4" ht="12.75">
      <c r="C2" s="1" t="s">
        <v>0</v>
      </c>
      <c r="D2" s="1"/>
    </row>
    <row r="3" spans="1:2" ht="12.75">
      <c r="A3" s="1"/>
      <c r="B3" s="1" t="s">
        <v>41</v>
      </c>
    </row>
    <row r="4" spans="2:4" ht="12.75">
      <c r="B4" s="10" t="s">
        <v>61</v>
      </c>
      <c r="C4" s="16">
        <f>1+1+1+0.5</f>
        <v>3.5</v>
      </c>
      <c r="D4" s="2"/>
    </row>
    <row r="5" spans="2:7" ht="12.75">
      <c r="B5" s="10" t="s">
        <v>62</v>
      </c>
      <c r="C5" s="16">
        <f>13+13+13+10</f>
        <v>49</v>
      </c>
      <c r="D5" s="2"/>
      <c r="E5" s="6"/>
      <c r="F5" s="6"/>
      <c r="G5" s="6"/>
    </row>
    <row r="6" spans="2:4" ht="12.75">
      <c r="B6" t="s">
        <v>31</v>
      </c>
      <c r="C6" s="12">
        <v>0</v>
      </c>
      <c r="D6" s="2"/>
    </row>
    <row r="7" spans="1:4" ht="12.75">
      <c r="A7" s="1"/>
      <c r="B7" s="1" t="s">
        <v>8</v>
      </c>
      <c r="C7" s="13">
        <f>SUM(C4:C6)</f>
        <v>52.5</v>
      </c>
      <c r="D7" s="2"/>
    </row>
    <row r="8" spans="1:4" ht="12.75">
      <c r="A8" s="1"/>
      <c r="B8" s="1" t="s">
        <v>42</v>
      </c>
      <c r="C8" s="12"/>
      <c r="D8" s="2"/>
    </row>
    <row r="9" spans="2:4" ht="12.75">
      <c r="B9" t="s">
        <v>36</v>
      </c>
      <c r="C9">
        <v>0</v>
      </c>
      <c r="D9" s="2"/>
    </row>
    <row r="10" spans="2:4" ht="12.75">
      <c r="B10" t="s">
        <v>37</v>
      </c>
      <c r="C10">
        <v>0</v>
      </c>
      <c r="D10" s="2"/>
    </row>
    <row r="11" spans="2:4" ht="12.75">
      <c r="B11" t="s">
        <v>31</v>
      </c>
      <c r="C11">
        <v>0</v>
      </c>
      <c r="D11" s="2"/>
    </row>
    <row r="12" spans="1:4" ht="12.75">
      <c r="A12" s="1"/>
      <c r="B12" s="1" t="s">
        <v>9</v>
      </c>
      <c r="C12" s="1">
        <v>0</v>
      </c>
      <c r="D12" s="2"/>
    </row>
    <row r="13" spans="1:4" ht="12.75">
      <c r="A13" s="1"/>
      <c r="B13" s="1" t="s">
        <v>43</v>
      </c>
      <c r="D13" s="2"/>
    </row>
    <row r="14" spans="1:4" ht="12.75">
      <c r="A14" s="1"/>
      <c r="B14" s="1" t="s">
        <v>20</v>
      </c>
      <c r="D14" s="2"/>
    </row>
    <row r="15" spans="2:4" ht="12.75">
      <c r="B15" t="s">
        <v>36</v>
      </c>
      <c r="C15">
        <v>0</v>
      </c>
      <c r="D15" s="2"/>
    </row>
    <row r="16" spans="2:4" ht="12.75">
      <c r="B16" t="s">
        <v>37</v>
      </c>
      <c r="C16">
        <v>0</v>
      </c>
      <c r="D16" s="2"/>
    </row>
    <row r="17" spans="2:4" ht="12.75">
      <c r="B17" t="s">
        <v>31</v>
      </c>
      <c r="C17">
        <v>0</v>
      </c>
      <c r="D17" s="2"/>
    </row>
    <row r="18" spans="1:4" ht="12.75">
      <c r="A18" s="1"/>
      <c r="B18" s="1" t="s">
        <v>23</v>
      </c>
      <c r="C18" s="1">
        <v>0</v>
      </c>
      <c r="D18" s="2"/>
    </row>
    <row r="19" spans="1:4" ht="12.75">
      <c r="A19" s="1"/>
      <c r="B19" s="1" t="s">
        <v>24</v>
      </c>
      <c r="D19" s="2"/>
    </row>
    <row r="20" spans="2:4" ht="12.75">
      <c r="B20" t="s">
        <v>36</v>
      </c>
      <c r="C20">
        <v>0</v>
      </c>
      <c r="D20" s="2"/>
    </row>
    <row r="21" spans="2:4" ht="12.75">
      <c r="B21" t="s">
        <v>37</v>
      </c>
      <c r="C21">
        <v>0</v>
      </c>
      <c r="D21" s="2"/>
    </row>
    <row r="22" spans="2:4" ht="12.75">
      <c r="B22" t="s">
        <v>31</v>
      </c>
      <c r="C22">
        <v>0</v>
      </c>
      <c r="D22" s="2"/>
    </row>
    <row r="23" spans="1:4" ht="12.75">
      <c r="A23" s="1"/>
      <c r="B23" s="1" t="s">
        <v>26</v>
      </c>
      <c r="C23" s="1">
        <v>0</v>
      </c>
      <c r="D23" s="2"/>
    </row>
    <row r="24" spans="1:4" ht="12.75">
      <c r="A24" s="1"/>
      <c r="B24" s="1" t="s">
        <v>44</v>
      </c>
      <c r="C24" s="1">
        <v>0</v>
      </c>
      <c r="D24" s="2"/>
    </row>
    <row r="25" spans="1:4" ht="12.75">
      <c r="A25" s="1"/>
      <c r="B25" s="1" t="s">
        <v>45</v>
      </c>
      <c r="D25" s="2"/>
    </row>
    <row r="26" spans="1:4" ht="12.75">
      <c r="A26" s="1"/>
      <c r="B26" s="1" t="s">
        <v>55</v>
      </c>
      <c r="D26" s="2"/>
    </row>
    <row r="27" spans="2:4" ht="12.75">
      <c r="B27" t="s">
        <v>46</v>
      </c>
      <c r="C27">
        <v>0</v>
      </c>
      <c r="D27" s="2"/>
    </row>
    <row r="28" spans="2:4" ht="12.75">
      <c r="B28" t="s">
        <v>47</v>
      </c>
      <c r="C28">
        <v>0</v>
      </c>
      <c r="D28" s="2"/>
    </row>
    <row r="29" spans="2:4" ht="12.75">
      <c r="B29" t="s">
        <v>31</v>
      </c>
      <c r="C29">
        <v>0</v>
      </c>
      <c r="D29" s="2"/>
    </row>
    <row r="30" spans="1:4" ht="12.75">
      <c r="A30" s="1"/>
      <c r="B30" s="1" t="s">
        <v>56</v>
      </c>
      <c r="C30" s="1">
        <v>0</v>
      </c>
      <c r="D30" s="2"/>
    </row>
    <row r="31" spans="1:4" ht="12.75">
      <c r="A31" s="1"/>
      <c r="B31" s="1" t="s">
        <v>57</v>
      </c>
      <c r="D31" s="2"/>
    </row>
    <row r="32" spans="1:4" ht="12.75">
      <c r="A32" s="1"/>
      <c r="B32" s="1" t="s">
        <v>20</v>
      </c>
      <c r="D32" s="2"/>
    </row>
    <row r="33" spans="2:4" ht="12.75">
      <c r="B33" t="s">
        <v>46</v>
      </c>
      <c r="C33">
        <v>0</v>
      </c>
      <c r="D33" s="2"/>
    </row>
    <row r="34" spans="2:4" ht="12.75">
      <c r="B34" t="s">
        <v>47</v>
      </c>
      <c r="C34">
        <v>0</v>
      </c>
      <c r="D34" s="2"/>
    </row>
    <row r="35" spans="2:8" ht="12.75">
      <c r="B35" t="s">
        <v>31</v>
      </c>
      <c r="C35">
        <v>0</v>
      </c>
      <c r="D35" s="2"/>
      <c r="H35" s="3"/>
    </row>
    <row r="36" spans="1:4" ht="12.75">
      <c r="A36" s="1"/>
      <c r="B36" s="1" t="s">
        <v>48</v>
      </c>
      <c r="C36" s="1">
        <v>0</v>
      </c>
      <c r="D36" s="2"/>
    </row>
    <row r="37" spans="1:4" ht="12.75">
      <c r="A37" s="1"/>
      <c r="B37" s="1" t="s">
        <v>24</v>
      </c>
      <c r="D37" s="2"/>
    </row>
    <row r="38" spans="1:4" ht="12.75">
      <c r="A38" s="1"/>
      <c r="B38" s="10" t="s">
        <v>62</v>
      </c>
      <c r="C38">
        <f>68+66+76+69</f>
        <v>279</v>
      </c>
      <c r="D38" s="2"/>
    </row>
    <row r="39" spans="2:4" ht="12.75">
      <c r="B39" t="s">
        <v>31</v>
      </c>
      <c r="C39" s="12">
        <f>1+1+2+3</f>
        <v>7</v>
      </c>
      <c r="D39" s="2"/>
    </row>
    <row r="40" spans="1:4" ht="12.75">
      <c r="A40" s="1"/>
      <c r="B40" s="1" t="s">
        <v>49</v>
      </c>
      <c r="C40" s="13">
        <f>SUM(C38:C39)</f>
        <v>286</v>
      </c>
      <c r="D40" s="2"/>
    </row>
    <row r="41" spans="1:5" ht="12.75">
      <c r="A41" s="1"/>
      <c r="B41" s="1" t="s">
        <v>50</v>
      </c>
      <c r="C41" s="13">
        <f>SUM(C40)</f>
        <v>286</v>
      </c>
      <c r="E41" s="3"/>
    </row>
    <row r="42" spans="1:5" ht="12.75">
      <c r="A42" s="1"/>
      <c r="B42" s="1" t="s">
        <v>67</v>
      </c>
      <c r="C42" s="14">
        <v>116</v>
      </c>
      <c r="E42" s="3"/>
    </row>
    <row r="43" spans="1:5" ht="12.75">
      <c r="A43" s="1"/>
      <c r="B43" s="1" t="s">
        <v>51</v>
      </c>
      <c r="E43" s="15"/>
    </row>
    <row r="44" spans="1:3" ht="12.75">
      <c r="A44" s="1"/>
      <c r="B44" s="1" t="s">
        <v>52</v>
      </c>
      <c r="C44">
        <v>0</v>
      </c>
    </row>
    <row r="45" spans="1:3" ht="12.75">
      <c r="A45" s="1"/>
      <c r="B45" s="1" t="s">
        <v>53</v>
      </c>
      <c r="C45" s="13">
        <f>C7+C41+C42</f>
        <v>454.5</v>
      </c>
    </row>
    <row r="46" spans="1:5" ht="12.75">
      <c r="A46" s="1"/>
      <c r="B46" s="1" t="s">
        <v>17</v>
      </c>
      <c r="C46" s="8">
        <f>+'סך התשלומים ששולמו בגין כל סוג '!C20</f>
        <v>1429411</v>
      </c>
      <c r="E46" s="3"/>
    </row>
    <row r="47" spans="1:3" ht="12.75">
      <c r="A47" s="1"/>
      <c r="B47" s="1" t="s">
        <v>54</v>
      </c>
      <c r="C47" s="2">
        <f>+C45/C46</f>
        <v>0.0003179631330666967</v>
      </c>
    </row>
    <row r="49" ht="12.75">
      <c r="C49" s="9"/>
    </row>
    <row r="50" ht="12.75">
      <c r="C50" s="9"/>
    </row>
    <row r="54" ht="12.75">
      <c r="C54" s="9"/>
    </row>
  </sheetData>
  <sheetProtection/>
  <mergeCells count="1">
    <mergeCell ref="A1:C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3" r:id="rId1"/>
  <colBreaks count="1" manualBreakCount="1">
    <brk id="9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natali</cp:lastModifiedBy>
  <cp:lastPrinted>2013-03-18T18:12:52Z</cp:lastPrinted>
  <dcterms:created xsi:type="dcterms:W3CDTF">2010-01-14T07:10:55Z</dcterms:created>
  <dcterms:modified xsi:type="dcterms:W3CDTF">2013-03-31T08:54:17Z</dcterms:modified>
  <cp:category/>
  <cp:version/>
  <cp:contentType/>
  <cp:contentStatus/>
</cp:coreProperties>
</file>